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bdonl-my.sharepoint.com/personal/nick_le_pair_bdo_nl/Documents/TCK - Tennisrunners/2025/"/>
    </mc:Choice>
  </mc:AlternateContent>
  <xr:revisionPtr revIDLastSave="0" documentId="8_{08BAA6F6-8F96-4A53-966C-01EF75935331}" xr6:coauthVersionLast="47" xr6:coauthVersionMax="47" xr10:uidLastSave="{00000000-0000-0000-0000-000000000000}"/>
  <bookViews>
    <workbookView xWindow="-120" yWindow="-120" windowWidth="29040" windowHeight="15720" xr2:uid="{57FEEED0-8AFF-4E8C-8366-C089026B95EE}"/>
  </bookViews>
  <sheets>
    <sheet name="2017-2025" sheetId="1" r:id="rId1"/>
    <sheet name="2025" sheetId="12" r:id="rId2"/>
    <sheet name="2024" sheetId="11" r:id="rId3"/>
    <sheet name="2023" sheetId="10" r:id="rId4"/>
    <sheet name="2022" sheetId="9" r:id="rId5"/>
    <sheet name="2021" sheetId="13" r:id="rId6"/>
    <sheet name="2020" sheetId="14" r:id="rId7"/>
    <sheet name="2019" sheetId="15" r:id="rId8"/>
    <sheet name="2018" sheetId="17" r:id="rId9"/>
  </sheets>
  <definedNames>
    <definedName name="DS_WorkbookId_936cfd0a7b6646788fcbaeb2ba1558ec_22813" localSheetId="6" hidden="1">"DsWorksheetID"</definedName>
    <definedName name="DS_WorkbookId_936cfd0a7b6646788fcbaeb2ba1558ec_27788" localSheetId="7" hidden="1">"DsWorksheetID"</definedName>
    <definedName name="DS_WorkbookId_936cfd0a7b6646788fcbaeb2ba1558ec_33107" localSheetId="2" hidden="1">"DsWorksheetID"</definedName>
    <definedName name="DS_WorkbookId_936cfd0a7b6646788fcbaeb2ba1558ec_33647" localSheetId="5" hidden="1">"DsWorksheetID"</definedName>
    <definedName name="DS_WorkbookId_936cfd0a7b6646788fcbaeb2ba1558ec_4786" localSheetId="3" hidden="1">"DsWorksheetID"</definedName>
    <definedName name="DS_WorkbookId_936cfd0a7b6646788fcbaeb2ba1558ec_67364" localSheetId="8" hidden="1">"DsWorksheetID"</definedName>
    <definedName name="DS_WorkbookId_936cfd0a7b6646788fcbaeb2ba1558ec_68938" localSheetId="0" hidden="1">"DsWorksheetID"</definedName>
    <definedName name="DS_WorkbookId_936cfd0a7b6646788fcbaeb2ba1558ec_78319" localSheetId="1" hidden="1">"DsWorksheetID"</definedName>
    <definedName name="DS_WorkbookId_936cfd0a7b6646788fcbaeb2ba1558ec_95848" localSheetId="4" hidden="1">"DsWorksheetID"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I6" i="12"/>
  <c r="F22" i="17"/>
  <c r="F23" i="15"/>
  <c r="F24" i="14"/>
  <c r="F25" i="13"/>
  <c r="F26" i="9"/>
  <c r="F27" i="10"/>
  <c r="F28" i="11"/>
  <c r="F29" i="12"/>
  <c r="P27" i="17"/>
  <c r="P26" i="17"/>
  <c r="P18" i="17"/>
  <c r="O14" i="17"/>
  <c r="F13" i="17"/>
  <c r="E12" i="17"/>
  <c r="J12" i="17"/>
  <c r="H12" i="17"/>
  <c r="C12" i="17"/>
  <c r="F10" i="17"/>
  <c r="E8" i="17"/>
  <c r="C8" i="17"/>
  <c r="P5" i="17"/>
  <c r="O3" i="17"/>
  <c r="J4" i="17"/>
  <c r="J16" i="17"/>
  <c r="H4" i="17"/>
  <c r="H16" i="17"/>
  <c r="E4" i="17"/>
  <c r="C4" i="17"/>
  <c r="S32" i="15"/>
  <c r="S31" i="15"/>
  <c r="O28" i="15"/>
  <c r="S21" i="15"/>
  <c r="R17" i="15"/>
  <c r="O17" i="15"/>
  <c r="J12" i="15"/>
  <c r="H12" i="15"/>
  <c r="E12" i="15"/>
  <c r="C12" i="15"/>
  <c r="E8" i="15"/>
  <c r="C8" i="15"/>
  <c r="S5" i="15"/>
  <c r="R3" i="15"/>
  <c r="J4" i="15"/>
  <c r="J16" i="15"/>
  <c r="H4" i="15"/>
  <c r="H16" i="15"/>
  <c r="E4" i="15"/>
  <c r="C4" i="15"/>
  <c r="O3" i="15"/>
  <c r="R20" i="14"/>
  <c r="O20" i="14"/>
  <c r="R12" i="14"/>
  <c r="O12" i="14"/>
  <c r="J12" i="14"/>
  <c r="H12" i="14"/>
  <c r="E12" i="14"/>
  <c r="C12" i="14"/>
  <c r="E8" i="14"/>
  <c r="C8" i="14"/>
  <c r="J4" i="14"/>
  <c r="J16" i="14"/>
  <c r="H4" i="14"/>
  <c r="H16" i="14"/>
  <c r="E4" i="14"/>
  <c r="C4" i="14"/>
  <c r="R3" i="14"/>
  <c r="O3" i="14"/>
  <c r="R17" i="13"/>
  <c r="O17" i="13"/>
  <c r="R10" i="13"/>
  <c r="O10" i="13"/>
  <c r="J12" i="13"/>
  <c r="H12" i="13"/>
  <c r="E12" i="13"/>
  <c r="C12" i="13"/>
  <c r="E8" i="13"/>
  <c r="C8" i="13"/>
  <c r="J4" i="13"/>
  <c r="J16" i="13"/>
  <c r="H4" i="13"/>
  <c r="H16" i="13"/>
  <c r="E4" i="13"/>
  <c r="C4" i="13"/>
  <c r="R3" i="13"/>
  <c r="O3" i="13"/>
  <c r="R22" i="9"/>
  <c r="O22" i="9"/>
  <c r="P17" i="9"/>
  <c r="P16" i="9"/>
  <c r="P15" i="9"/>
  <c r="R14" i="9"/>
  <c r="J12" i="9"/>
  <c r="H12" i="9"/>
  <c r="E12" i="9"/>
  <c r="C12" i="9"/>
  <c r="E8" i="9"/>
  <c r="C8" i="9"/>
  <c r="J4" i="9"/>
  <c r="J16" i="9"/>
  <c r="H4" i="9"/>
  <c r="H16" i="9"/>
  <c r="E4" i="9"/>
  <c r="C4" i="9"/>
  <c r="R3" i="9"/>
  <c r="O3" i="9"/>
  <c r="R22" i="10"/>
  <c r="O22" i="10"/>
  <c r="S17" i="10"/>
  <c r="S16" i="10"/>
  <c r="S15" i="10"/>
  <c r="O14" i="10"/>
  <c r="P11" i="10"/>
  <c r="O3" i="10"/>
  <c r="J12" i="10"/>
  <c r="H12" i="10"/>
  <c r="E12" i="10"/>
  <c r="C12" i="10"/>
  <c r="E8" i="10"/>
  <c r="C8" i="10"/>
  <c r="E4" i="10"/>
  <c r="C4" i="10"/>
  <c r="R3" i="10"/>
  <c r="E19" i="1"/>
  <c r="E29" i="1"/>
  <c r="S10" i="11"/>
  <c r="R3" i="11"/>
  <c r="O13" i="11"/>
  <c r="R13" i="11"/>
  <c r="P24" i="11"/>
  <c r="O21" i="11"/>
  <c r="R21" i="11"/>
  <c r="J12" i="11"/>
  <c r="H12" i="11"/>
  <c r="E12" i="11"/>
  <c r="C12" i="11"/>
  <c r="E8" i="11"/>
  <c r="C8" i="11"/>
  <c r="E4" i="11"/>
  <c r="C4" i="11"/>
  <c r="O3" i="11"/>
  <c r="S23" i="12"/>
  <c r="R20" i="12"/>
  <c r="O20" i="12"/>
  <c r="R13" i="12"/>
  <c r="O13" i="12"/>
  <c r="R3" i="12"/>
  <c r="O3" i="12"/>
  <c r="C4" i="12"/>
  <c r="E4" i="12"/>
  <c r="C8" i="12"/>
  <c r="E8" i="12"/>
  <c r="C12" i="12"/>
  <c r="E12" i="12"/>
  <c r="H12" i="12"/>
  <c r="J12" i="12"/>
  <c r="E20" i="1"/>
  <c r="E21" i="1"/>
  <c r="E22" i="1"/>
  <c r="E23" i="1"/>
  <c r="E24" i="1"/>
  <c r="E25" i="1"/>
  <c r="E26" i="1"/>
  <c r="AU40" i="1"/>
  <c r="BA26" i="1"/>
  <c r="BA24" i="1"/>
  <c r="BA32" i="1"/>
  <c r="BM40" i="1"/>
  <c r="BM41" i="1"/>
  <c r="E27" i="1"/>
  <c r="C8" i="1"/>
  <c r="E8" i="1"/>
  <c r="G8" i="1"/>
  <c r="I8" i="1"/>
  <c r="K8" i="1"/>
  <c r="M8" i="1"/>
  <c r="O8" i="1"/>
  <c r="Q8" i="1"/>
  <c r="BM7" i="1"/>
  <c r="BL3" i="1"/>
  <c r="BM29" i="1"/>
  <c r="BL23" i="1"/>
  <c r="T10" i="1"/>
  <c r="S8" i="1"/>
  <c r="T13" i="1"/>
  <c r="S12" i="1"/>
  <c r="S4" i="1"/>
  <c r="AL12" i="1"/>
  <c r="BI37" i="1"/>
  <c r="BI23" i="1"/>
  <c r="BI3" i="1"/>
  <c r="BF37" i="1"/>
  <c r="BF23" i="1"/>
  <c r="BF3" i="1"/>
  <c r="BC37" i="1"/>
  <c r="BC23" i="1"/>
  <c r="BC3" i="1"/>
  <c r="AZ37" i="1"/>
  <c r="AZ3" i="1"/>
  <c r="AJ12" i="1"/>
  <c r="AH12" i="1"/>
  <c r="AF12" i="1"/>
  <c r="AD12" i="1"/>
  <c r="AB12" i="1"/>
  <c r="Q12" i="1"/>
  <c r="Q4" i="1"/>
  <c r="O12" i="1"/>
  <c r="O4" i="1"/>
  <c r="M12" i="1"/>
  <c r="M4" i="1"/>
  <c r="K12" i="1"/>
  <c r="K4" i="1"/>
  <c r="I12" i="1"/>
  <c r="I4" i="1"/>
  <c r="AX20" i="1"/>
  <c r="AW3" i="1"/>
  <c r="AW23" i="1"/>
  <c r="AW37" i="1"/>
  <c r="AT3" i="1"/>
  <c r="AT23" i="1"/>
  <c r="AT37" i="1"/>
  <c r="AQ3" i="1"/>
  <c r="AQ23" i="1"/>
  <c r="AQ37" i="1"/>
  <c r="C12" i="1"/>
  <c r="C4" i="1"/>
  <c r="V12" i="1"/>
  <c r="E4" i="1"/>
  <c r="G4" i="1"/>
  <c r="G12" i="1"/>
  <c r="E12" i="1"/>
  <c r="X12" i="1"/>
  <c r="Z12" i="1"/>
  <c r="O23" i="17"/>
  <c r="O21" i="17"/>
  <c r="C16" i="17"/>
  <c r="E16" i="17"/>
  <c r="R28" i="15"/>
  <c r="R26" i="15"/>
  <c r="E16" i="15"/>
  <c r="O26" i="15"/>
  <c r="O35" i="15"/>
  <c r="C16" i="15"/>
  <c r="O18" i="14"/>
  <c r="O27" i="14"/>
  <c r="C16" i="14"/>
  <c r="E16" i="14"/>
  <c r="R18" i="14"/>
  <c r="R27" i="14"/>
  <c r="E16" i="13"/>
  <c r="R15" i="13"/>
  <c r="R23" i="13"/>
  <c r="O15" i="13"/>
  <c r="O23" i="13"/>
  <c r="C16" i="13"/>
  <c r="O14" i="9"/>
  <c r="O20" i="9"/>
  <c r="O29" i="9"/>
  <c r="R20" i="9"/>
  <c r="R29" i="9"/>
  <c r="E16" i="9"/>
  <c r="C16" i="9"/>
  <c r="R18" i="12"/>
  <c r="O20" i="10"/>
  <c r="O29" i="10"/>
  <c r="R14" i="10"/>
  <c r="R20" i="10"/>
  <c r="R29" i="10"/>
  <c r="E16" i="10"/>
  <c r="C16" i="10"/>
  <c r="C16" i="11"/>
  <c r="R19" i="11"/>
  <c r="R28" i="11"/>
  <c r="O19" i="11"/>
  <c r="O28" i="11"/>
  <c r="E16" i="11"/>
  <c r="O18" i="12"/>
  <c r="O27" i="12"/>
  <c r="R27" i="12"/>
  <c r="E16" i="12"/>
  <c r="C16" i="12"/>
  <c r="AZ23" i="1"/>
  <c r="AZ35" i="1"/>
  <c r="AZ44" i="1"/>
  <c r="AC6" i="1"/>
  <c r="BL37" i="1"/>
  <c r="BL35" i="1"/>
  <c r="S16" i="1"/>
  <c r="O16" i="1"/>
  <c r="BI35" i="1"/>
  <c r="BI44" i="1"/>
  <c r="BC35" i="1"/>
  <c r="BC44" i="1"/>
  <c r="AE6" i="1"/>
  <c r="BF35" i="1"/>
  <c r="BF44" i="1"/>
  <c r="AG6" i="1"/>
  <c r="Q16" i="1"/>
  <c r="M16" i="1"/>
  <c r="K16" i="1"/>
  <c r="I16" i="1"/>
  <c r="AW35" i="1"/>
  <c r="AW44" i="1"/>
  <c r="AA6" i="1"/>
  <c r="G16" i="1"/>
  <c r="E16" i="1"/>
  <c r="AT35" i="1"/>
  <c r="AQ35" i="1"/>
  <c r="AQ44" i="1"/>
  <c r="C16" i="1"/>
  <c r="O30" i="17"/>
  <c r="R35" i="15"/>
  <c r="AT44" i="1"/>
  <c r="Y6" i="1"/>
  <c r="BL44" i="1"/>
  <c r="AK6" i="1"/>
  <c r="AI6" i="1"/>
  <c r="W6" i="1"/>
  <c r="AK5" i="1"/>
  <c r="AL4" i="1"/>
  <c r="AL16" i="1"/>
  <c r="J4" i="10"/>
  <c r="J16" i="10"/>
  <c r="AJ4" i="1"/>
  <c r="AJ16" i="1"/>
  <c r="AI5" i="1"/>
  <c r="H4" i="10"/>
  <c r="H16" i="10"/>
  <c r="AH4" i="1"/>
  <c r="AH16" i="1"/>
  <c r="AG5" i="1"/>
  <c r="AE5" i="1"/>
  <c r="AC5" i="1"/>
  <c r="J4" i="12"/>
  <c r="J16" i="12"/>
  <c r="H4" i="12"/>
  <c r="H16" i="12"/>
  <c r="AF4" i="1"/>
  <c r="AF16" i="1"/>
  <c r="AD4" i="1"/>
  <c r="AD16" i="1"/>
  <c r="J4" i="11"/>
  <c r="J16" i="11"/>
  <c r="AA5" i="1"/>
  <c r="AB4" i="1"/>
  <c r="AB16" i="1"/>
  <c r="Z4" i="1"/>
  <c r="Z16" i="1"/>
  <c r="Y5" i="1"/>
  <c r="H4" i="11"/>
  <c r="H16" i="11"/>
  <c r="W5" i="1"/>
  <c r="V16" i="1"/>
  <c r="X4" i="1"/>
  <c r="X16" i="1"/>
</calcChain>
</file>

<file path=xl/sharedStrings.xml><?xml version="1.0" encoding="utf-8"?>
<sst xmlns="http://schemas.openxmlformats.org/spreadsheetml/2006/main" count="487" uniqueCount="73">
  <si>
    <t>Bank</t>
  </si>
  <si>
    <t>Voorraad</t>
  </si>
  <si>
    <t>Eigen Vermogen</t>
  </si>
  <si>
    <t>- Waarvan gedoneerd:</t>
  </si>
  <si>
    <t>- Totaal opgebouwd kapitaal (voor donatie)</t>
  </si>
  <si>
    <t>-&gt; Donaties rechtsreeks via Roparun (niet via de stichting)</t>
  </si>
  <si>
    <t>-&gt; Donaties richting Roparun (wel via de stichting)</t>
  </si>
  <si>
    <t>- Toevoeging winst boekjaar</t>
  </si>
  <si>
    <t>Kort vreemd vermogen</t>
  </si>
  <si>
    <t>- Nog te betalen bedragen</t>
  </si>
  <si>
    <t>- Wijn</t>
  </si>
  <si>
    <t>- ING</t>
  </si>
  <si>
    <t>Balans:</t>
  </si>
  <si>
    <t>Totaal Activa:</t>
  </si>
  <si>
    <t>Totaal Passiva:</t>
  </si>
  <si>
    <t>Activa</t>
  </si>
  <si>
    <t>Passiva</t>
  </si>
  <si>
    <t>Winst &amp; Verlies:</t>
  </si>
  <si>
    <t>Omzet:</t>
  </si>
  <si>
    <t>- Bijdrage team</t>
  </si>
  <si>
    <t>- Donaties rechtstreeks via Roparun</t>
  </si>
  <si>
    <t>Kosten:</t>
  </si>
  <si>
    <t>- Brandstofkosten</t>
  </si>
  <si>
    <t>- Vervoerskosten</t>
  </si>
  <si>
    <t>- Roparun evenementskosten</t>
  </si>
  <si>
    <t>Kostprijs omzet:</t>
  </si>
  <si>
    <t>- Bankrente en -kosten</t>
  </si>
  <si>
    <t>Brutomarge:</t>
  </si>
  <si>
    <t>Resultaat:</t>
  </si>
  <si>
    <t>- Internetkosten</t>
  </si>
  <si>
    <t>- Vorderingen donateurs</t>
  </si>
  <si>
    <t>- Vooruitbetaalde kosten</t>
  </si>
  <si>
    <t>Vlottende activa</t>
  </si>
  <si>
    <t>- Donaties aan Stichting</t>
  </si>
  <si>
    <t>Nettoresultaat donaties aan stichting ROPARUN</t>
  </si>
  <si>
    <t>Boekjaar 2025</t>
  </si>
  <si>
    <t>Boekjaar 2024</t>
  </si>
  <si>
    <t>Boekjaar 2023</t>
  </si>
  <si>
    <t>- Actie - Voornse Duin Trail</t>
  </si>
  <si>
    <t>- Actie - Whiskey</t>
  </si>
  <si>
    <t>- Actie - Chocoladeletters</t>
  </si>
  <si>
    <t>- Kostprijs Chocoladeletters</t>
  </si>
  <si>
    <t>- Vooruitontvangen bedragen</t>
  </si>
  <si>
    <t>- Actie - Knuffels &amp; mutsen</t>
  </si>
  <si>
    <t>- Actie - Koekenkalender</t>
  </si>
  <si>
    <t>- Actie - Patat</t>
  </si>
  <si>
    <t>- Actie - 24-uurstoernooi</t>
  </si>
  <si>
    <t>- Kostprijs 24-uurstoernooi</t>
  </si>
  <si>
    <t>Boekjaar 2022</t>
  </si>
  <si>
    <t>Boekjaar 2021</t>
  </si>
  <si>
    <t>Boekjaar 2020</t>
  </si>
  <si>
    <t>Boekjaar 2019</t>
  </si>
  <si>
    <t>Boekjaar 2018</t>
  </si>
  <si>
    <t>Boekjaar 2017</t>
  </si>
  <si>
    <t>- Kosten Team</t>
  </si>
  <si>
    <t>- Kosten Koekenkalender</t>
  </si>
  <si>
    <t>- Actie - Nuomi</t>
  </si>
  <si>
    <t>- Actie - Diner</t>
  </si>
  <si>
    <t>- Actie - Rotterdam Marathon</t>
  </si>
  <si>
    <t>- Actie - Oliebollen</t>
  </si>
  <si>
    <t>- Actie - Wijnproeverij</t>
  </si>
  <si>
    <t>- Actie - Wijnhandel</t>
  </si>
  <si>
    <t>- Kostprijs Wijnhandel</t>
  </si>
  <si>
    <t>- Kostprijs Wijnproeverij</t>
  </si>
  <si>
    <t>- Kosten Diner</t>
  </si>
  <si>
    <t>- Kosten Oliebollenactie</t>
  </si>
  <si>
    <t>- Actie - Staldag</t>
  </si>
  <si>
    <t>- Kosten Paasactie</t>
  </si>
  <si>
    <t>- Actie - Paasactie</t>
  </si>
  <si>
    <t>- Kostprijs Nuomi</t>
  </si>
  <si>
    <t>Totaal gedoneerd aan Roparun (sinds oprichting)</t>
  </si>
  <si>
    <t>- Crediteuren</t>
  </si>
  <si>
    <t>- Crediteuren / nog te betalen bedragen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</si>
</sst>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5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b/>
      <u val="singleAccounting"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7" xfId="0" applyFill="1" applyBorder="1"/>
    <xf numFmtId="0" fontId="2" fillId="2" borderId="4" xfId="0" applyFont="1" applyFill="1" applyBorder="1"/>
    <xf numFmtId="164" fontId="0" fillId="2" borderId="7" xfId="1" applyNumberFormat="1" applyFont="1" applyFill="1" applyBorder="1"/>
    <xf numFmtId="0" fontId="0" fillId="2" borderId="4" xfId="0" quotePrefix="1" applyFill="1" applyBorder="1"/>
    <xf numFmtId="164" fontId="0" fillId="2" borderId="9" xfId="1" applyNumberFormat="1" applyFont="1" applyFill="1" applyBorder="1"/>
    <xf numFmtId="164" fontId="2" fillId="2" borderId="7" xfId="1" applyNumberFormat="1" applyFont="1" applyFill="1" applyBorder="1"/>
    <xf numFmtId="0" fontId="2" fillId="2" borderId="5" xfId="0" applyFont="1" applyFill="1" applyBorder="1"/>
    <xf numFmtId="0" fontId="0" fillId="2" borderId="2" xfId="0" applyFill="1" applyBorder="1"/>
    <xf numFmtId="0" fontId="0" fillId="2" borderId="0" xfId="0" quotePrefix="1" applyFill="1"/>
    <xf numFmtId="0" fontId="2" fillId="2" borderId="0" xfId="0" applyFont="1" applyFill="1"/>
    <xf numFmtId="0" fontId="3" fillId="2" borderId="0" xfId="0" quotePrefix="1" applyFont="1" applyFill="1"/>
    <xf numFmtId="164" fontId="0" fillId="2" borderId="0" xfId="1" applyNumberFormat="1" applyFont="1" applyFill="1"/>
    <xf numFmtId="164" fontId="2" fillId="2" borderId="0" xfId="1" applyNumberFormat="1" applyFont="1" applyFill="1" applyBorder="1"/>
    <xf numFmtId="164" fontId="2" fillId="2" borderId="0" xfId="0" applyNumberFormat="1" applyFont="1" applyFill="1"/>
    <xf numFmtId="164" fontId="4" fillId="2" borderId="0" xfId="1" applyNumberFormat="1" applyFont="1" applyFill="1" applyBorder="1" applyAlignment="1">
      <alignment horizontal="center"/>
    </xf>
    <xf numFmtId="164" fontId="2" fillId="2" borderId="4" xfId="1" applyNumberFormat="1" applyFont="1" applyFill="1" applyBorder="1"/>
    <xf numFmtId="164" fontId="2" fillId="2" borderId="4" xfId="0" applyNumberFormat="1" applyFont="1" applyFill="1" applyBorder="1"/>
    <xf numFmtId="164" fontId="0" fillId="2" borderId="4" xfId="1" applyNumberFormat="1" applyFont="1" applyFill="1" applyBorder="1"/>
    <xf numFmtId="0" fontId="2" fillId="2" borderId="2" xfId="0" applyFont="1" applyFill="1" applyBorder="1"/>
    <xf numFmtId="0" fontId="0" fillId="2" borderId="2" xfId="0" quotePrefix="1" applyFill="1" applyBorder="1"/>
    <xf numFmtId="0" fontId="3" fillId="2" borderId="2" xfId="0" quotePrefix="1" applyFont="1" applyFill="1" applyBorder="1"/>
    <xf numFmtId="0" fontId="3" fillId="2" borderId="3" xfId="0" quotePrefix="1" applyFont="1" applyFill="1" applyBorder="1"/>
    <xf numFmtId="0" fontId="3" fillId="2" borderId="1" xfId="0" applyFont="1" applyFill="1" applyBorder="1"/>
    <xf numFmtId="0" fontId="3" fillId="2" borderId="0" xfId="0" applyFont="1" applyFill="1"/>
    <xf numFmtId="164" fontId="2" fillId="2" borderId="0" xfId="1" applyNumberFormat="1" applyFont="1" applyFill="1"/>
    <xf numFmtId="164" fontId="0" fillId="2" borderId="0" xfId="0" applyNumberFormat="1" applyFill="1"/>
    <xf numFmtId="164" fontId="0" fillId="2" borderId="0" xfId="1" quotePrefix="1" applyNumberFormat="1" applyFont="1" applyFill="1"/>
    <xf numFmtId="165" fontId="0" fillId="2" borderId="0" xfId="0" applyNumberFormat="1" applyFill="1"/>
    <xf numFmtId="0" fontId="0" fillId="2" borderId="0" xfId="0" applyFill="1" applyAlignment="1">
      <alignment horizontal="left" wrapText="1"/>
    </xf>
    <xf numFmtId="164" fontId="1" fillId="2" borderId="7" xfId="1" applyNumberFormat="1" applyFont="1" applyFill="1" applyBorder="1"/>
    <xf numFmtId="43" fontId="0" fillId="2" borderId="0" xfId="1" applyFont="1" applyFill="1"/>
    <xf numFmtId="164" fontId="4" fillId="2" borderId="5" xfId="0" applyNumberFormat="1" applyFont="1" applyFill="1" applyBorder="1"/>
    <xf numFmtId="164" fontId="4" fillId="2" borderId="9" xfId="1" applyNumberFormat="1" applyFont="1" applyFill="1" applyBorder="1"/>
    <xf numFmtId="0" fontId="4" fillId="2" borderId="0" xfId="0" quotePrefix="1" applyFont="1" applyFill="1"/>
    <xf numFmtId="0" fontId="4" fillId="2" borderId="0" xfId="0" applyFont="1" applyFill="1"/>
    <xf numFmtId="0" fontId="4" fillId="2" borderId="9" xfId="0" applyFont="1" applyFill="1" applyBorder="1"/>
    <xf numFmtId="43" fontId="4" fillId="2" borderId="5" xfId="0" applyNumberFormat="1" applyFont="1" applyFill="1" applyBorder="1"/>
    <xf numFmtId="43" fontId="0" fillId="2" borderId="7" xfId="1" applyFont="1" applyFill="1" applyBorder="1"/>
    <xf numFmtId="0" fontId="3" fillId="2" borderId="10" xfId="0" applyFont="1" applyFill="1" applyBorder="1" applyAlignment="1">
      <alignment vertical="center"/>
    </xf>
    <xf numFmtId="164" fontId="2" fillId="2" borderId="5" xfId="1" applyNumberFormat="1" applyFont="1" applyFill="1" applyBorder="1"/>
    <xf numFmtId="164" fontId="4" fillId="2" borderId="5" xfId="1" applyNumberFormat="1" applyFont="1" applyFill="1" applyBorder="1"/>
    <xf numFmtId="0" fontId="0" fillId="2" borderId="0" xfId="0" applyFill="1" applyAlignment="1">
      <alignment wrapText="1"/>
    </xf>
    <xf numFmtId="164" fontId="4" fillId="2" borderId="0" xfId="0" applyNumberFormat="1" applyFont="1" applyFill="1"/>
    <xf numFmtId="0" fontId="2" fillId="2" borderId="12" xfId="1" applyNumberFormat="1" applyFont="1" applyFill="1" applyBorder="1" applyAlignment="1">
      <alignment horizontal="center"/>
    </xf>
    <xf numFmtId="0" fontId="2" fillId="2" borderId="1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3" fontId="4" fillId="2" borderId="8" xfId="1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B31A-17BF-4E85-9D4E-C01917481772}">
  <sheetPr>
    <tabColor rgb="FF00B050"/>
  </sheetPr>
  <dimension ref="B1:BN58"/>
  <sheetViews>
    <sheetView tabSelected="1" zoomScale="85" zoomScaleNormal="85" workbookViewId="0">
      <selection activeCell="B32" sqref="B32"/>
    </sheetView>
  </sheetViews>
  <sheetFormatPr defaultColWidth="8.85546875" defaultRowHeight="15" x14ac:dyDescent="0.3"/>
  <cols>
    <col min="1" max="1" width="8.85546875" style="1"/>
    <col min="2" max="2" width="32" style="1" bestFit="1" customWidth="1"/>
    <col min="3" max="3" width="10" style="1" customWidth="1"/>
    <col min="4" max="4" width="10.42578125" style="14" bestFit="1" customWidth="1"/>
    <col min="5" max="5" width="11" style="1" customWidth="1"/>
    <col min="6" max="6" width="7.7109375" style="1" bestFit="1" customWidth="1"/>
    <col min="7" max="7" width="8.85546875" style="1"/>
    <col min="8" max="8" width="9.42578125" style="1" bestFit="1" customWidth="1"/>
    <col min="9" max="20" width="9.42578125" style="1" customWidth="1"/>
    <col min="21" max="21" width="51.7109375" style="1" bestFit="1" customWidth="1"/>
    <col min="22" max="22" width="8.7109375" style="1" bestFit="1" customWidth="1"/>
    <col min="23" max="23" width="11.28515625" style="14" bestFit="1" customWidth="1"/>
    <col min="24" max="24" width="8.85546875" style="1"/>
    <col min="25" max="25" width="10.5703125" style="1" bestFit="1" customWidth="1"/>
    <col min="26" max="26" width="9.7109375" style="1" bestFit="1" customWidth="1"/>
    <col min="27" max="27" width="10.42578125" style="1" bestFit="1" customWidth="1"/>
    <col min="28" max="28" width="8.85546875" style="1"/>
    <col min="29" max="29" width="10.42578125" style="1" bestFit="1" customWidth="1"/>
    <col min="30" max="30" width="8.85546875" style="1"/>
    <col min="31" max="31" width="10.42578125" style="1" bestFit="1" customWidth="1"/>
    <col min="32" max="32" width="8.85546875" style="1"/>
    <col min="33" max="33" width="10.42578125" style="1" bestFit="1" customWidth="1"/>
    <col min="34" max="34" width="10.140625" style="1" customWidth="1"/>
    <col min="35" max="35" width="10.42578125" style="1" bestFit="1" customWidth="1"/>
    <col min="36" max="36" width="12.28515625" style="1" bestFit="1" customWidth="1"/>
    <col min="37" max="37" width="11.28515625" style="1" bestFit="1" customWidth="1"/>
    <col min="38" max="38" width="9.7109375" style="1" bestFit="1" customWidth="1"/>
    <col min="39" max="39" width="10.42578125" style="1" bestFit="1" customWidth="1"/>
    <col min="40" max="40" width="8.85546875" style="1"/>
    <col min="41" max="41" width="32" style="1" bestFit="1" customWidth="1"/>
    <col min="42" max="42" width="2.5703125" style="1" customWidth="1"/>
    <col min="43" max="43" width="10.140625" style="1" bestFit="1" customWidth="1"/>
    <col min="44" max="44" width="9.5703125" style="1" bestFit="1" customWidth="1"/>
    <col min="45" max="45" width="2.7109375" style="1" customWidth="1"/>
    <col min="46" max="46" width="12" style="1" bestFit="1" customWidth="1"/>
    <col min="47" max="47" width="9.7109375" style="14" bestFit="1" customWidth="1"/>
    <col min="48" max="48" width="2.7109375" style="1" customWidth="1"/>
    <col min="49" max="49" width="9.28515625" style="14" bestFit="1" customWidth="1"/>
    <col min="50" max="50" width="10.28515625" style="1" bestFit="1" customWidth="1"/>
    <col min="51" max="51" width="2.42578125" style="1" customWidth="1"/>
    <col min="52" max="52" width="9.5703125" style="14" customWidth="1"/>
    <col min="53" max="53" width="8.42578125" style="1" customWidth="1"/>
    <col min="54" max="54" width="2.5703125" style="1" customWidth="1"/>
    <col min="55" max="55" width="9.85546875" style="14" customWidth="1"/>
    <col min="56" max="56" width="10.28515625" style="1" bestFit="1" customWidth="1"/>
    <col min="57" max="57" width="3" style="1" customWidth="1"/>
    <col min="58" max="58" width="8.5703125" style="14" bestFit="1" customWidth="1"/>
    <col min="59" max="59" width="10.28515625" style="1" bestFit="1" customWidth="1"/>
    <col min="60" max="60" width="1.7109375" style="1" customWidth="1"/>
    <col min="61" max="61" width="10.5703125" style="14" customWidth="1"/>
    <col min="62" max="62" width="10.28515625" style="1" bestFit="1" customWidth="1"/>
    <col min="63" max="63" width="2.28515625" style="1" customWidth="1"/>
    <col min="64" max="64" width="9.28515625" style="14" bestFit="1" customWidth="1"/>
    <col min="65" max="65" width="7.5703125" style="1" bestFit="1" customWidth="1"/>
    <col min="66" max="66" width="7.7109375" style="1" customWidth="1"/>
    <col min="67" max="16384" width="8.85546875" style="1"/>
  </cols>
  <sheetData>
    <row r="1" spans="2:65" ht="15.75" thickBot="1" x14ac:dyDescent="0.35"/>
    <row r="2" spans="2:65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AO2" s="25" t="s">
        <v>17</v>
      </c>
      <c r="AQ2" s="55">
        <v>2025</v>
      </c>
      <c r="AR2" s="56"/>
      <c r="AT2" s="55">
        <v>2024</v>
      </c>
      <c r="AU2" s="56"/>
      <c r="AV2" s="12"/>
      <c r="AW2" s="46">
        <v>2023</v>
      </c>
      <c r="AX2" s="47"/>
      <c r="AZ2" s="46">
        <v>2022</v>
      </c>
      <c r="BA2" s="47"/>
      <c r="BC2" s="46">
        <v>2021</v>
      </c>
      <c r="BD2" s="47"/>
      <c r="BF2" s="46">
        <v>2020</v>
      </c>
      <c r="BG2" s="47"/>
      <c r="BI2" s="46">
        <v>2019</v>
      </c>
      <c r="BJ2" s="47"/>
      <c r="BL2" s="46">
        <v>2018</v>
      </c>
      <c r="BM2" s="47"/>
    </row>
    <row r="3" spans="2:65" ht="15.75" thickBot="1" x14ac:dyDescent="0.35">
      <c r="B3" s="9" t="s">
        <v>15</v>
      </c>
      <c r="C3" s="48">
        <v>2025</v>
      </c>
      <c r="D3" s="49"/>
      <c r="E3" s="48">
        <v>2024</v>
      </c>
      <c r="F3" s="49"/>
      <c r="G3" s="48">
        <v>2023</v>
      </c>
      <c r="H3" s="49"/>
      <c r="I3" s="48">
        <v>2022</v>
      </c>
      <c r="J3" s="49"/>
      <c r="K3" s="48">
        <v>2021</v>
      </c>
      <c r="L3" s="49"/>
      <c r="M3" s="48">
        <v>2020</v>
      </c>
      <c r="N3" s="49"/>
      <c r="O3" s="48">
        <v>2019</v>
      </c>
      <c r="P3" s="49"/>
      <c r="Q3" s="48">
        <v>2018</v>
      </c>
      <c r="R3" s="49"/>
      <c r="S3" s="48">
        <v>2017</v>
      </c>
      <c r="T3" s="49"/>
      <c r="U3" s="9" t="s">
        <v>16</v>
      </c>
      <c r="V3" s="48">
        <v>2025</v>
      </c>
      <c r="W3" s="49"/>
      <c r="X3" s="59">
        <v>2024</v>
      </c>
      <c r="Y3" s="49"/>
      <c r="Z3" s="48">
        <v>2023</v>
      </c>
      <c r="AA3" s="49"/>
      <c r="AB3" s="48">
        <v>2022</v>
      </c>
      <c r="AC3" s="49"/>
      <c r="AD3" s="48">
        <v>2021</v>
      </c>
      <c r="AE3" s="49"/>
      <c r="AF3" s="48">
        <v>2020</v>
      </c>
      <c r="AG3" s="49"/>
      <c r="AH3" s="48">
        <v>2019</v>
      </c>
      <c r="AI3" s="49"/>
      <c r="AJ3" s="48">
        <v>2018</v>
      </c>
      <c r="AK3" s="49"/>
      <c r="AL3" s="52">
        <v>2017</v>
      </c>
      <c r="AM3" s="53"/>
      <c r="AO3" s="21" t="s">
        <v>18</v>
      </c>
      <c r="AP3" s="12"/>
      <c r="AQ3" s="18">
        <f>SUM(AR4:AR21)</f>
        <v>24518</v>
      </c>
      <c r="AR3" s="5"/>
      <c r="AS3" s="12"/>
      <c r="AT3" s="18">
        <f>SUM(AU4:AU21)</f>
        <v>27967.699999999997</v>
      </c>
      <c r="AU3" s="5"/>
      <c r="AW3" s="18">
        <f>SUM(AX4:AX21)</f>
        <v>17296.25</v>
      </c>
      <c r="AX3" s="3"/>
      <c r="AZ3" s="18">
        <f>SUM(BA4:BA21)</f>
        <v>26739.49</v>
      </c>
      <c r="BA3" s="3"/>
      <c r="BC3" s="18">
        <f>SUM(BD4:BD21)</f>
        <v>10474.39</v>
      </c>
      <c r="BD3" s="3"/>
      <c r="BF3" s="18">
        <f>SUM(BG4:BG21)</f>
        <v>8782.35</v>
      </c>
      <c r="BG3" s="3"/>
      <c r="BI3" s="18">
        <f>SUM(BJ4:BJ21)</f>
        <v>19556.920000000002</v>
      </c>
      <c r="BJ3" s="3"/>
      <c r="BL3" s="18">
        <f>SUM(BM4:BM21)</f>
        <v>14866.97</v>
      </c>
      <c r="BM3" s="5"/>
    </row>
    <row r="4" spans="2:65" x14ac:dyDescent="0.3">
      <c r="B4" s="4" t="s">
        <v>1</v>
      </c>
      <c r="C4" s="18">
        <f>D5</f>
        <v>0</v>
      </c>
      <c r="D4" s="5"/>
      <c r="E4" s="18">
        <f>F5</f>
        <v>0</v>
      </c>
      <c r="F4" s="3"/>
      <c r="G4" s="18">
        <f>H5</f>
        <v>722.88</v>
      </c>
      <c r="H4" s="3"/>
      <c r="I4" s="18">
        <f>J5</f>
        <v>0</v>
      </c>
      <c r="J4" s="3"/>
      <c r="K4" s="18">
        <f>L5</f>
        <v>0</v>
      </c>
      <c r="L4" s="3"/>
      <c r="M4" s="18">
        <f>N5</f>
        <v>0</v>
      </c>
      <c r="N4" s="3"/>
      <c r="O4" s="18">
        <f>P5</f>
        <v>0</v>
      </c>
      <c r="P4" s="3"/>
      <c r="Q4" s="18">
        <f>R5</f>
        <v>0</v>
      </c>
      <c r="R4" s="3"/>
      <c r="S4" s="18">
        <f>T5</f>
        <v>0</v>
      </c>
      <c r="T4" s="3"/>
      <c r="U4" s="4" t="s">
        <v>2</v>
      </c>
      <c r="V4" s="18">
        <f>SUM(W5:W10)</f>
        <v>13956.399999999987</v>
      </c>
      <c r="W4" s="5"/>
      <c r="X4" s="15">
        <f>SUM(Y5:Y10)</f>
        <v>12702.589999999989</v>
      </c>
      <c r="Y4" s="3"/>
      <c r="Z4" s="18">
        <f>SUM(AA5:AA10)</f>
        <v>7019.8199999999924</v>
      </c>
      <c r="AA4" s="3"/>
      <c r="AB4" s="18">
        <f>SUM(AC5:AC10)</f>
        <v>9247.1499999999942</v>
      </c>
      <c r="AC4" s="3"/>
      <c r="AD4" s="18">
        <f>SUM(AE5:AE10)</f>
        <v>5669.9099999999962</v>
      </c>
      <c r="AE4" s="3"/>
      <c r="AF4" s="18">
        <f>SUM(AG5:AG10)</f>
        <v>3801.7799999999988</v>
      </c>
      <c r="AG4" s="3"/>
      <c r="AH4" s="18">
        <f>SUM(AI5:AI10)</f>
        <v>5181.2899999999972</v>
      </c>
      <c r="AI4" s="3"/>
      <c r="AJ4" s="18">
        <f>SUM(AK5:AK10)</f>
        <v>2539.8199999999979</v>
      </c>
      <c r="AK4" s="3"/>
      <c r="AL4" s="18">
        <f>SUM(AM5:AM10)</f>
        <v>3174.6100000000006</v>
      </c>
      <c r="AM4" s="3"/>
      <c r="AO4" s="22" t="s">
        <v>56</v>
      </c>
      <c r="AP4" s="11"/>
      <c r="AQ4" s="18"/>
      <c r="AR4" s="5">
        <v>162.5</v>
      </c>
      <c r="AS4" s="29"/>
      <c r="AT4" s="18"/>
      <c r="AU4" s="5">
        <v>15.85</v>
      </c>
      <c r="AV4" s="14"/>
      <c r="AW4" s="20"/>
      <c r="AX4" s="8">
        <v>0</v>
      </c>
      <c r="AZ4" s="20"/>
      <c r="BA4" s="32">
        <v>155.75</v>
      </c>
      <c r="BC4" s="20"/>
      <c r="BD4" s="32">
        <v>112.45</v>
      </c>
      <c r="BF4" s="20"/>
      <c r="BG4" s="32">
        <v>277.8</v>
      </c>
      <c r="BI4" s="20"/>
      <c r="BJ4" s="32">
        <v>398.9</v>
      </c>
      <c r="BL4" s="20"/>
      <c r="BM4" s="32">
        <v>466.73999999999955</v>
      </c>
    </row>
    <row r="5" spans="2:65" x14ac:dyDescent="0.3">
      <c r="B5" s="6" t="s">
        <v>10</v>
      </c>
      <c r="C5" s="2"/>
      <c r="D5" s="5">
        <v>0</v>
      </c>
      <c r="E5" s="2"/>
      <c r="F5" s="5">
        <v>0</v>
      </c>
      <c r="G5" s="2"/>
      <c r="H5" s="5">
        <v>722.88</v>
      </c>
      <c r="I5" s="2"/>
      <c r="J5" s="5">
        <v>0</v>
      </c>
      <c r="K5" s="2"/>
      <c r="L5" s="5">
        <v>0</v>
      </c>
      <c r="M5" s="2"/>
      <c r="N5" s="5">
        <v>0</v>
      </c>
      <c r="O5" s="2"/>
      <c r="P5" s="5">
        <v>0</v>
      </c>
      <c r="Q5" s="2"/>
      <c r="R5" s="5">
        <v>0</v>
      </c>
      <c r="S5" s="2"/>
      <c r="T5" s="5">
        <v>0</v>
      </c>
      <c r="U5" s="6" t="s">
        <v>4</v>
      </c>
      <c r="V5" s="2"/>
      <c r="W5" s="5">
        <f>Y5+Y6</f>
        <v>76009.939999999988</v>
      </c>
      <c r="Y5" s="5">
        <f>AA5+AA6</f>
        <v>59772.819999999992</v>
      </c>
      <c r="Z5" s="2"/>
      <c r="AA5" s="5">
        <f>AC5+AC6</f>
        <v>53440.399999999994</v>
      </c>
      <c r="AB5" s="2"/>
      <c r="AC5" s="5">
        <f>AE5+AE6</f>
        <v>34144.369999999995</v>
      </c>
      <c r="AD5" s="2"/>
      <c r="AE5" s="5">
        <f>AG5+AG6-0.5</f>
        <v>28491.89</v>
      </c>
      <c r="AF5" s="2"/>
      <c r="AG5" s="5">
        <f>AI5+AI6</f>
        <v>25953.449999999997</v>
      </c>
      <c r="AH5" s="2"/>
      <c r="AI5" s="5">
        <f>AK5+AK6</f>
        <v>17110.419999999998</v>
      </c>
      <c r="AJ5" s="2"/>
      <c r="AK5" s="5">
        <f>AM5+AM6</f>
        <v>10974.61</v>
      </c>
      <c r="AL5" s="2"/>
      <c r="AM5" s="5">
        <v>10974.61</v>
      </c>
      <c r="AO5" s="22" t="s">
        <v>40</v>
      </c>
      <c r="AQ5" s="2"/>
      <c r="AR5" s="5">
        <v>6232.5</v>
      </c>
      <c r="AS5" s="14"/>
      <c r="AT5" s="20"/>
      <c r="AU5" s="5">
        <v>3975</v>
      </c>
      <c r="AV5" s="14"/>
      <c r="AW5" s="20"/>
      <c r="AX5" s="5">
        <v>0</v>
      </c>
      <c r="AY5" s="28"/>
      <c r="AZ5" s="20"/>
      <c r="BA5" s="5"/>
      <c r="BC5" s="20"/>
      <c r="BD5" s="5">
        <v>0</v>
      </c>
      <c r="BF5" s="20"/>
      <c r="BG5" s="5">
        <v>0</v>
      </c>
      <c r="BI5" s="20"/>
      <c r="BJ5" s="5">
        <v>0</v>
      </c>
      <c r="BL5" s="20"/>
      <c r="BM5" s="5">
        <v>0</v>
      </c>
    </row>
    <row r="6" spans="2:65" x14ac:dyDescent="0.3">
      <c r="B6" s="2"/>
      <c r="C6" s="2"/>
      <c r="D6" s="5"/>
      <c r="E6" s="2"/>
      <c r="F6" s="5"/>
      <c r="G6" s="2"/>
      <c r="H6" s="5"/>
      <c r="I6" s="2"/>
      <c r="J6" s="5"/>
      <c r="K6" s="2"/>
      <c r="L6" s="5"/>
      <c r="M6" s="2"/>
      <c r="N6" s="5"/>
      <c r="O6" s="2"/>
      <c r="P6" s="5"/>
      <c r="Q6" s="2"/>
      <c r="R6" s="5"/>
      <c r="S6" s="2"/>
      <c r="T6" s="5"/>
      <c r="U6" s="6" t="s">
        <v>7</v>
      </c>
      <c r="V6" s="2"/>
      <c r="W6" s="5">
        <f>AQ44</f>
        <v>12121.810000000001</v>
      </c>
      <c r="Y6" s="5">
        <f>AT44</f>
        <v>16237.119999999999</v>
      </c>
      <c r="Z6" s="2"/>
      <c r="AA6" s="5">
        <f>AW44</f>
        <v>6332.420000000001</v>
      </c>
      <c r="AB6" s="2"/>
      <c r="AC6" s="40">
        <f>AZ44</f>
        <v>19296.03</v>
      </c>
      <c r="AD6" s="2"/>
      <c r="AE6" s="5">
        <f>BC44</f>
        <v>5652.48</v>
      </c>
      <c r="AF6" s="2"/>
      <c r="AG6" s="5">
        <f>BF44</f>
        <v>2538.9400000000005</v>
      </c>
      <c r="AH6" s="2"/>
      <c r="AI6" s="5">
        <f>BI44</f>
        <v>8843.0300000000007</v>
      </c>
      <c r="AJ6" s="2"/>
      <c r="AK6" s="5">
        <f>BL44</f>
        <v>6135.8099999999986</v>
      </c>
      <c r="AL6" s="2"/>
      <c r="AM6" s="5">
        <v>0</v>
      </c>
      <c r="AO6" s="22" t="s">
        <v>39</v>
      </c>
      <c r="AQ6" s="2"/>
      <c r="AR6" s="5">
        <v>0</v>
      </c>
      <c r="AS6" s="14"/>
      <c r="AT6" s="20"/>
      <c r="AU6" s="5">
        <v>402.5</v>
      </c>
      <c r="AV6" s="14"/>
      <c r="AW6" s="20"/>
      <c r="AX6" s="5">
        <v>0</v>
      </c>
      <c r="AZ6" s="20"/>
      <c r="BA6" s="5">
        <v>1145.5</v>
      </c>
      <c r="BC6" s="20"/>
      <c r="BD6" s="5">
        <v>0</v>
      </c>
      <c r="BF6" s="20"/>
      <c r="BG6" s="5">
        <v>0</v>
      </c>
      <c r="BI6" s="20"/>
      <c r="BJ6" s="5">
        <v>0</v>
      </c>
      <c r="BL6" s="20"/>
      <c r="BM6" s="5">
        <v>0</v>
      </c>
    </row>
    <row r="7" spans="2:65" x14ac:dyDescent="0.3">
      <c r="B7" s="2"/>
      <c r="C7" s="2"/>
      <c r="D7" s="5"/>
      <c r="E7" s="2"/>
      <c r="F7" s="5"/>
      <c r="G7" s="2"/>
      <c r="H7" s="5"/>
      <c r="I7" s="2"/>
      <c r="J7" s="5"/>
      <c r="K7" s="2"/>
      <c r="L7" s="5"/>
      <c r="M7" s="2"/>
      <c r="N7" s="5"/>
      <c r="O7" s="2"/>
      <c r="P7" s="5"/>
      <c r="Q7" s="2"/>
      <c r="R7" s="5"/>
      <c r="S7" s="2"/>
      <c r="T7" s="5"/>
      <c r="U7" s="6"/>
      <c r="V7" s="2"/>
      <c r="W7" s="5"/>
      <c r="Y7" s="5"/>
      <c r="Z7" s="2"/>
      <c r="AA7" s="5"/>
      <c r="AB7" s="2"/>
      <c r="AC7" s="5"/>
      <c r="AD7" s="2"/>
      <c r="AE7" s="5"/>
      <c r="AF7" s="2"/>
      <c r="AG7" s="5"/>
      <c r="AH7" s="2"/>
      <c r="AI7" s="5"/>
      <c r="AJ7" s="2"/>
      <c r="AK7" s="5"/>
      <c r="AL7" s="2"/>
      <c r="AM7" s="5"/>
      <c r="AO7" s="22" t="s">
        <v>61</v>
      </c>
      <c r="AQ7" s="2"/>
      <c r="AR7" s="5">
        <v>0</v>
      </c>
      <c r="AS7" s="14"/>
      <c r="AT7" s="20"/>
      <c r="AU7" s="5">
        <v>1120</v>
      </c>
      <c r="AV7" s="14"/>
      <c r="AW7" s="20"/>
      <c r="AX7" s="5">
        <v>2553.5</v>
      </c>
      <c r="AZ7" s="20"/>
      <c r="BA7" s="5">
        <v>4090</v>
      </c>
      <c r="BC7" s="20"/>
      <c r="BD7" s="5">
        <v>2238.0500000000002</v>
      </c>
      <c r="BF7" s="20"/>
      <c r="BG7" s="5">
        <v>0</v>
      </c>
      <c r="BI7" s="20"/>
      <c r="BJ7" s="5">
        <v>0</v>
      </c>
      <c r="BL7" s="20"/>
      <c r="BM7" s="32">
        <f>122.5+42.5</f>
        <v>165</v>
      </c>
    </row>
    <row r="8" spans="2:65" x14ac:dyDescent="0.3">
      <c r="B8" s="4" t="s">
        <v>32</v>
      </c>
      <c r="C8" s="19">
        <f>D9+D10</f>
        <v>1172.5999999999999</v>
      </c>
      <c r="D8" s="5"/>
      <c r="E8" s="19">
        <f>F9+F10</f>
        <v>1467.8</v>
      </c>
      <c r="F8" s="5"/>
      <c r="G8" s="19">
        <f>H9+H10</f>
        <v>36.299999999999997</v>
      </c>
      <c r="H8" s="5"/>
      <c r="I8" s="19">
        <f>J9+J10</f>
        <v>908.9</v>
      </c>
      <c r="J8" s="5"/>
      <c r="K8" s="19">
        <f>L9+L10</f>
        <v>500</v>
      </c>
      <c r="L8" s="5"/>
      <c r="M8" s="19">
        <f>N9+N10</f>
        <v>200</v>
      </c>
      <c r="N8" s="5"/>
      <c r="O8" s="19">
        <f>P9+P10</f>
        <v>6380</v>
      </c>
      <c r="P8" s="5"/>
      <c r="Q8" s="19">
        <f>R9+R10</f>
        <v>5235</v>
      </c>
      <c r="R8" s="5"/>
      <c r="S8" s="19">
        <f>T9+T10</f>
        <v>3980</v>
      </c>
      <c r="T8" s="5"/>
      <c r="U8" s="6" t="s">
        <v>3</v>
      </c>
      <c r="V8" s="2"/>
      <c r="W8" s="5"/>
      <c r="Y8" s="5"/>
      <c r="Z8" s="2"/>
      <c r="AA8" s="5"/>
      <c r="AB8" s="2"/>
      <c r="AC8" s="5"/>
      <c r="AD8" s="2"/>
      <c r="AE8" s="5"/>
      <c r="AF8" s="2"/>
      <c r="AG8" s="5"/>
      <c r="AH8" s="2"/>
      <c r="AI8" s="5"/>
      <c r="AJ8" s="2"/>
      <c r="AK8" s="5"/>
      <c r="AL8" s="2"/>
      <c r="AM8" s="5"/>
      <c r="AO8" s="22" t="s">
        <v>60</v>
      </c>
      <c r="AQ8" s="2"/>
      <c r="AR8" s="5">
        <v>0</v>
      </c>
      <c r="AS8" s="14"/>
      <c r="AT8" s="20"/>
      <c r="AU8" s="5">
        <v>0</v>
      </c>
      <c r="AV8" s="14"/>
      <c r="AW8" s="20"/>
      <c r="AX8" s="5">
        <v>0</v>
      </c>
      <c r="AZ8" s="20"/>
      <c r="BA8" s="5">
        <v>0</v>
      </c>
      <c r="BC8" s="20"/>
      <c r="BD8" s="5">
        <v>0</v>
      </c>
      <c r="BF8" s="20"/>
      <c r="BG8" s="5">
        <v>0</v>
      </c>
      <c r="BI8" s="20"/>
      <c r="BJ8" s="5">
        <v>0</v>
      </c>
      <c r="BL8" s="20"/>
      <c r="BM8" s="5">
        <v>0</v>
      </c>
    </row>
    <row r="9" spans="2:65" x14ac:dyDescent="0.3">
      <c r="B9" s="6" t="s">
        <v>30</v>
      </c>
      <c r="C9" s="2"/>
      <c r="D9" s="5">
        <v>1100</v>
      </c>
      <c r="E9" s="2"/>
      <c r="F9" s="5">
        <v>1250</v>
      </c>
      <c r="G9" s="2"/>
      <c r="H9" s="5">
        <v>0</v>
      </c>
      <c r="I9" s="2"/>
      <c r="J9" s="5">
        <v>800</v>
      </c>
      <c r="K9" s="2"/>
      <c r="L9" s="5">
        <v>500</v>
      </c>
      <c r="M9" s="2"/>
      <c r="N9" s="5">
        <v>200</v>
      </c>
      <c r="O9" s="2"/>
      <c r="P9" s="5">
        <v>750</v>
      </c>
      <c r="Q9" s="2"/>
      <c r="R9" s="5">
        <v>0</v>
      </c>
      <c r="S9" s="2"/>
      <c r="T9" s="5">
        <v>0</v>
      </c>
      <c r="U9" s="6" t="s">
        <v>5</v>
      </c>
      <c r="V9" s="2"/>
      <c r="W9" s="5">
        <v>-36104.75</v>
      </c>
      <c r="Y9" s="5">
        <v>-28436.75</v>
      </c>
      <c r="Z9" s="2"/>
      <c r="AA9" s="5">
        <v>-19882.400000000001</v>
      </c>
      <c r="AB9" s="2"/>
      <c r="AC9" s="5">
        <v>-15322.65</v>
      </c>
      <c r="AD9" s="2"/>
      <c r="AE9" s="5">
        <v>-7603.86</v>
      </c>
      <c r="AF9" s="2"/>
      <c r="AG9" s="5">
        <v>-4820.01</v>
      </c>
      <c r="AH9" s="2"/>
      <c r="AI9" s="5">
        <v>-3401.56</v>
      </c>
      <c r="AJ9" s="2"/>
      <c r="AK9" s="5">
        <v>0</v>
      </c>
      <c r="AL9" s="2"/>
      <c r="AM9" s="5">
        <v>0</v>
      </c>
      <c r="AO9" s="22" t="s">
        <v>38</v>
      </c>
      <c r="AQ9" s="2"/>
      <c r="AR9" s="5">
        <v>850</v>
      </c>
      <c r="AS9" s="14"/>
      <c r="AT9" s="20"/>
      <c r="AU9" s="5">
        <v>850</v>
      </c>
      <c r="AV9" s="14"/>
      <c r="AW9" s="20"/>
      <c r="AX9" s="5">
        <v>750</v>
      </c>
      <c r="AZ9" s="20"/>
      <c r="BA9" s="5">
        <v>700</v>
      </c>
      <c r="BC9" s="20"/>
      <c r="BD9" s="5">
        <v>0</v>
      </c>
      <c r="BF9" s="20"/>
      <c r="BG9" s="5">
        <v>0</v>
      </c>
      <c r="BI9" s="20"/>
      <c r="BJ9" s="5">
        <v>0</v>
      </c>
      <c r="BL9" s="20"/>
      <c r="BM9" s="5">
        <v>0</v>
      </c>
    </row>
    <row r="10" spans="2:65" x14ac:dyDescent="0.3">
      <c r="B10" s="6" t="s">
        <v>31</v>
      </c>
      <c r="C10" s="2"/>
      <c r="D10" s="5">
        <v>72.599999999999994</v>
      </c>
      <c r="E10" s="2"/>
      <c r="F10" s="5">
        <v>217.8</v>
      </c>
      <c r="G10" s="2"/>
      <c r="H10" s="5">
        <v>36.299999999999997</v>
      </c>
      <c r="I10" s="2"/>
      <c r="J10" s="5">
        <v>108.9</v>
      </c>
      <c r="K10" s="2"/>
      <c r="L10" s="5">
        <v>0</v>
      </c>
      <c r="M10" s="2"/>
      <c r="N10" s="5">
        <v>0</v>
      </c>
      <c r="O10" s="2"/>
      <c r="P10" s="5">
        <v>5630</v>
      </c>
      <c r="Q10" s="2"/>
      <c r="R10" s="5">
        <v>5235</v>
      </c>
      <c r="S10" s="2"/>
      <c r="T10" s="5">
        <f>635+3345</f>
        <v>3980</v>
      </c>
      <c r="U10" s="6" t="s">
        <v>6</v>
      </c>
      <c r="V10" s="2"/>
      <c r="W10" s="5">
        <v>-38070.6</v>
      </c>
      <c r="Y10" s="5">
        <v>-34870.6</v>
      </c>
      <c r="Z10" s="2"/>
      <c r="AA10" s="5">
        <v>-32870.6</v>
      </c>
      <c r="AB10" s="2"/>
      <c r="AC10" s="5">
        <v>-28870.6</v>
      </c>
      <c r="AD10" s="2"/>
      <c r="AE10" s="5">
        <v>-20870.599999999999</v>
      </c>
      <c r="AF10" s="2"/>
      <c r="AG10" s="5">
        <v>-19870.599999999999</v>
      </c>
      <c r="AH10" s="2"/>
      <c r="AI10" s="5">
        <v>-17370.599999999999</v>
      </c>
      <c r="AJ10" s="2"/>
      <c r="AK10" s="5">
        <v>-14570.6</v>
      </c>
      <c r="AL10" s="2"/>
      <c r="AM10" s="5">
        <v>-7800</v>
      </c>
      <c r="AO10" s="22" t="s">
        <v>43</v>
      </c>
      <c r="AQ10" s="2"/>
      <c r="AR10" s="5">
        <v>0</v>
      </c>
      <c r="AS10" s="14"/>
      <c r="AT10" s="20"/>
      <c r="AU10" s="5">
        <v>0</v>
      </c>
      <c r="AV10" s="14"/>
      <c r="AW10" s="20"/>
      <c r="AX10" s="5">
        <v>0</v>
      </c>
      <c r="AZ10" s="20"/>
      <c r="BA10" s="5">
        <v>0</v>
      </c>
      <c r="BC10" s="20"/>
      <c r="BD10" s="5">
        <v>0</v>
      </c>
      <c r="BF10" s="20"/>
      <c r="BG10" s="5">
        <v>0</v>
      </c>
      <c r="BI10" s="20"/>
      <c r="BJ10" s="5">
        <v>0</v>
      </c>
      <c r="BL10" s="20"/>
      <c r="BM10" s="32">
        <v>106.01</v>
      </c>
    </row>
    <row r="11" spans="2:65" x14ac:dyDescent="0.3">
      <c r="B11" s="2"/>
      <c r="C11" s="2"/>
      <c r="D11" s="5"/>
      <c r="E11" s="2"/>
      <c r="F11" s="5"/>
      <c r="G11" s="2"/>
      <c r="H11" s="5"/>
      <c r="I11" s="2"/>
      <c r="J11" s="5"/>
      <c r="K11" s="2"/>
      <c r="L11" s="5"/>
      <c r="M11" s="2"/>
      <c r="N11" s="5"/>
      <c r="O11" s="2"/>
      <c r="P11" s="5"/>
      <c r="Q11" s="2"/>
      <c r="R11" s="5"/>
      <c r="S11" s="2"/>
      <c r="T11" s="5"/>
      <c r="U11" s="2"/>
      <c r="V11" s="2"/>
      <c r="W11" s="5"/>
      <c r="Y11" s="5"/>
      <c r="Z11" s="2"/>
      <c r="AA11" s="5"/>
      <c r="AB11" s="2"/>
      <c r="AC11" s="5"/>
      <c r="AD11" s="2"/>
      <c r="AE11" s="5"/>
      <c r="AF11" s="2"/>
      <c r="AG11" s="5"/>
      <c r="AH11" s="2"/>
      <c r="AI11" s="5"/>
      <c r="AJ11" s="2"/>
      <c r="AK11" s="5"/>
      <c r="AL11" s="2"/>
      <c r="AM11" s="5"/>
      <c r="AO11" s="22" t="s">
        <v>44</v>
      </c>
      <c r="AQ11" s="2"/>
      <c r="AR11" s="5">
        <v>0</v>
      </c>
      <c r="AS11" s="14"/>
      <c r="AT11" s="20"/>
      <c r="AU11" s="5">
        <v>0</v>
      </c>
      <c r="AV11" s="14"/>
      <c r="AW11" s="20"/>
      <c r="AX11" s="5">
        <v>0</v>
      </c>
      <c r="AZ11" s="20"/>
      <c r="BA11" s="5">
        <v>0</v>
      </c>
      <c r="BC11" s="20"/>
      <c r="BD11" s="5">
        <v>0</v>
      </c>
      <c r="BF11" s="20"/>
      <c r="BG11" s="5">
        <v>0</v>
      </c>
      <c r="BI11" s="20"/>
      <c r="BJ11" s="5">
        <v>0</v>
      </c>
      <c r="BL11" s="20"/>
      <c r="BM11" s="32">
        <v>439</v>
      </c>
    </row>
    <row r="12" spans="2:65" x14ac:dyDescent="0.3">
      <c r="B12" s="2" t="s">
        <v>0</v>
      </c>
      <c r="C12" s="19">
        <f>SUM(D13:D14)</f>
        <v>18706.599999999999</v>
      </c>
      <c r="D12" s="5"/>
      <c r="E12" s="19">
        <f>SUM(F13:F14)</f>
        <v>11234.79</v>
      </c>
      <c r="F12" s="3"/>
      <c r="G12" s="19">
        <f>SUM(H13:H14)</f>
        <v>10060.64</v>
      </c>
      <c r="H12" s="3"/>
      <c r="I12" s="19">
        <f>SUM(J13:J14)</f>
        <v>9238.25</v>
      </c>
      <c r="J12" s="3"/>
      <c r="K12" s="19">
        <f>SUM(L13:L14)</f>
        <v>5169.91</v>
      </c>
      <c r="L12" s="3"/>
      <c r="M12" s="19">
        <f>SUM(N13:N14)</f>
        <v>5601.78</v>
      </c>
      <c r="N12" s="3"/>
      <c r="O12" s="19">
        <f>SUM(P13:P14)</f>
        <v>2751.29</v>
      </c>
      <c r="P12" s="3"/>
      <c r="Q12" s="19">
        <f>SUM(R13:R14)</f>
        <v>1754.82</v>
      </c>
      <c r="R12" s="3"/>
      <c r="S12" s="19">
        <f>SUM(T13:T14)</f>
        <v>3688.31</v>
      </c>
      <c r="T12" s="3"/>
      <c r="U12" s="4" t="s">
        <v>8</v>
      </c>
      <c r="V12" s="19">
        <f>SUM(W13:W14)</f>
        <v>5922.8</v>
      </c>
      <c r="W12" s="5"/>
      <c r="X12" s="16">
        <f>SUM(Y13:Y14)</f>
        <v>0</v>
      </c>
      <c r="Y12" s="3"/>
      <c r="Z12" s="19">
        <f>SUM(AA13:AA14)</f>
        <v>3800</v>
      </c>
      <c r="AA12" s="3"/>
      <c r="AB12" s="19">
        <f t="shared" ref="AB12" si="0">SUM(AC13:AC14)</f>
        <v>900</v>
      </c>
      <c r="AC12" s="3"/>
      <c r="AD12" s="19">
        <f t="shared" ref="AD12" si="1">SUM(AE13:AE14)</f>
        <v>0</v>
      </c>
      <c r="AE12" s="3"/>
      <c r="AF12" s="19">
        <f t="shared" ref="AF12" si="2">SUM(AG13:AG14)</f>
        <v>2000</v>
      </c>
      <c r="AG12" s="3"/>
      <c r="AH12" s="19">
        <f t="shared" ref="AH12" si="3">SUM(AI13:AI14)</f>
        <v>3950</v>
      </c>
      <c r="AI12" s="3"/>
      <c r="AJ12" s="19">
        <f t="shared" ref="AJ12:AL12" si="4">SUM(AK13:AK14)</f>
        <v>4450</v>
      </c>
      <c r="AK12" s="3"/>
      <c r="AL12" s="19">
        <f t="shared" si="4"/>
        <v>4493.7</v>
      </c>
      <c r="AM12" s="3"/>
      <c r="AO12" s="22" t="s">
        <v>45</v>
      </c>
      <c r="AQ12" s="2"/>
      <c r="AR12" s="5">
        <v>0</v>
      </c>
      <c r="AS12" s="14"/>
      <c r="AT12" s="20"/>
      <c r="AU12" s="5">
        <v>0</v>
      </c>
      <c r="AV12" s="14"/>
      <c r="AW12" s="20"/>
      <c r="AX12" s="5">
        <v>0</v>
      </c>
      <c r="AZ12" s="20"/>
      <c r="BA12" s="5">
        <v>0</v>
      </c>
      <c r="BC12" s="20"/>
      <c r="BD12" s="5">
        <v>0</v>
      </c>
      <c r="BF12" s="20"/>
      <c r="BG12" s="5">
        <v>0</v>
      </c>
      <c r="BI12" s="20"/>
      <c r="BJ12" s="5">
        <v>0</v>
      </c>
      <c r="BL12" s="20"/>
      <c r="BM12" s="32">
        <v>870</v>
      </c>
    </row>
    <row r="13" spans="2:65" x14ac:dyDescent="0.3">
      <c r="B13" s="6" t="s">
        <v>11</v>
      </c>
      <c r="C13" s="2"/>
      <c r="D13" s="5">
        <v>18706.599999999999</v>
      </c>
      <c r="E13" s="2"/>
      <c r="F13" s="5">
        <v>11234.79</v>
      </c>
      <c r="G13" s="2"/>
      <c r="H13" s="5">
        <v>10060.64</v>
      </c>
      <c r="I13" s="2"/>
      <c r="J13" s="5">
        <v>9238.25</v>
      </c>
      <c r="K13" s="2"/>
      <c r="L13" s="5">
        <v>5169.91</v>
      </c>
      <c r="M13" s="2"/>
      <c r="N13" s="5">
        <v>5601.78</v>
      </c>
      <c r="O13" s="2"/>
      <c r="P13" s="5">
        <v>2751.29</v>
      </c>
      <c r="Q13" s="2"/>
      <c r="R13" s="5">
        <v>1754.82</v>
      </c>
      <c r="S13" s="2"/>
      <c r="T13" s="5">
        <f>3.95+3415.57+268.79</f>
        <v>3688.31</v>
      </c>
      <c r="U13" s="6" t="s">
        <v>72</v>
      </c>
      <c r="V13" s="2"/>
      <c r="W13" s="5">
        <v>3722.8</v>
      </c>
      <c r="Y13" s="5">
        <v>0</v>
      </c>
      <c r="Z13" s="2"/>
      <c r="AA13" s="5">
        <v>1600</v>
      </c>
      <c r="AB13" s="2"/>
      <c r="AC13" s="5">
        <v>0</v>
      </c>
      <c r="AD13" s="2"/>
      <c r="AE13" s="5">
        <v>0</v>
      </c>
      <c r="AF13" s="2"/>
      <c r="AG13" s="5">
        <v>0</v>
      </c>
      <c r="AH13" s="2"/>
      <c r="AI13" s="5">
        <v>0</v>
      </c>
      <c r="AJ13" s="2"/>
      <c r="AK13" s="5">
        <v>300</v>
      </c>
      <c r="AL13" s="2"/>
      <c r="AM13" s="5">
        <v>43.7</v>
      </c>
      <c r="AO13" s="22" t="s">
        <v>46</v>
      </c>
      <c r="AQ13" s="2"/>
      <c r="AR13" s="5">
        <v>0</v>
      </c>
      <c r="AS13" s="14"/>
      <c r="AT13" s="20"/>
      <c r="AU13" s="5">
        <v>0</v>
      </c>
      <c r="AV13" s="14"/>
      <c r="AW13" s="20"/>
      <c r="AX13" s="5">
        <v>0</v>
      </c>
      <c r="AZ13" s="20"/>
      <c r="BA13" s="5">
        <v>0</v>
      </c>
      <c r="BC13" s="20"/>
      <c r="BD13" s="5">
        <v>0</v>
      </c>
      <c r="BF13" s="20"/>
      <c r="BG13" s="5">
        <v>0</v>
      </c>
      <c r="BI13" s="20"/>
      <c r="BJ13" s="5">
        <v>0</v>
      </c>
      <c r="BL13" s="20"/>
      <c r="BM13" s="32">
        <v>1650.97</v>
      </c>
    </row>
    <row r="14" spans="2:65" x14ac:dyDescent="0.3">
      <c r="B14" s="2"/>
      <c r="C14" s="2"/>
      <c r="D14" s="5"/>
      <c r="E14" s="2"/>
      <c r="F14" s="5"/>
      <c r="G14" s="2"/>
      <c r="H14" s="5"/>
      <c r="I14" s="2"/>
      <c r="J14" s="5"/>
      <c r="K14" s="2"/>
      <c r="L14" s="5"/>
      <c r="M14" s="2"/>
      <c r="N14" s="5"/>
      <c r="O14" s="2"/>
      <c r="P14" s="5"/>
      <c r="Q14" s="2"/>
      <c r="R14" s="5"/>
      <c r="S14" s="2"/>
      <c r="T14" s="5"/>
      <c r="U14" s="6" t="s">
        <v>42</v>
      </c>
      <c r="V14" s="2"/>
      <c r="W14" s="5">
        <v>2200</v>
      </c>
      <c r="Y14" s="5">
        <v>0</v>
      </c>
      <c r="Z14" s="2"/>
      <c r="AA14" s="5">
        <v>2200</v>
      </c>
      <c r="AB14" s="2"/>
      <c r="AC14" s="5">
        <v>900</v>
      </c>
      <c r="AD14" s="2"/>
      <c r="AE14" s="5">
        <v>0</v>
      </c>
      <c r="AF14" s="2"/>
      <c r="AG14" s="5">
        <v>2000</v>
      </c>
      <c r="AH14" s="2"/>
      <c r="AI14" s="5">
        <v>3950</v>
      </c>
      <c r="AJ14" s="2"/>
      <c r="AK14" s="5">
        <v>4150</v>
      </c>
      <c r="AL14" s="2"/>
      <c r="AM14" s="5">
        <v>4450</v>
      </c>
      <c r="AO14" s="22" t="s">
        <v>57</v>
      </c>
      <c r="AQ14" s="2"/>
      <c r="AR14" s="5">
        <v>0</v>
      </c>
      <c r="AS14" s="14"/>
      <c r="AT14" s="20"/>
      <c r="AU14" s="5">
        <v>0</v>
      </c>
      <c r="AV14" s="14"/>
      <c r="AW14" s="20"/>
      <c r="AX14" s="5">
        <v>0</v>
      </c>
      <c r="AZ14" s="20"/>
      <c r="BA14" s="5">
        <v>0</v>
      </c>
      <c r="BC14" s="20"/>
      <c r="BD14" s="5">
        <v>0</v>
      </c>
      <c r="BF14" s="20"/>
      <c r="BG14" s="5">
        <v>0</v>
      </c>
      <c r="BI14" s="20"/>
      <c r="BJ14" s="5">
        <v>1807.95</v>
      </c>
      <c r="BL14" s="20"/>
      <c r="BM14" s="5">
        <v>0</v>
      </c>
    </row>
    <row r="15" spans="2:65" x14ac:dyDescent="0.3">
      <c r="B15" s="2"/>
      <c r="C15" s="2"/>
      <c r="D15" s="5"/>
      <c r="E15" s="2"/>
      <c r="F15" s="5"/>
      <c r="G15" s="2"/>
      <c r="H15" s="5"/>
      <c r="I15" s="2"/>
      <c r="J15" s="5"/>
      <c r="K15" s="2"/>
      <c r="L15" s="5"/>
      <c r="M15" s="2"/>
      <c r="N15" s="5"/>
      <c r="O15" s="2"/>
      <c r="P15" s="5"/>
      <c r="Q15" s="2"/>
      <c r="R15" s="5"/>
      <c r="S15" s="2"/>
      <c r="T15" s="5"/>
      <c r="U15" s="6"/>
      <c r="V15" s="2"/>
      <c r="W15" s="5"/>
      <c r="Y15" s="5"/>
      <c r="Z15" s="2"/>
      <c r="AA15" s="5"/>
      <c r="AB15" s="2"/>
      <c r="AC15" s="5"/>
      <c r="AD15" s="2"/>
      <c r="AE15" s="5"/>
      <c r="AF15" s="2"/>
      <c r="AG15" s="5"/>
      <c r="AH15" s="2"/>
      <c r="AI15" s="5"/>
      <c r="AJ15" s="2"/>
      <c r="AK15" s="5"/>
      <c r="AL15" s="2"/>
      <c r="AM15" s="5"/>
      <c r="AO15" s="22" t="s">
        <v>58</v>
      </c>
      <c r="AQ15" s="2"/>
      <c r="AR15" s="5">
        <v>0</v>
      </c>
      <c r="AS15" s="14"/>
      <c r="AT15" s="20"/>
      <c r="AU15" s="5">
        <v>0</v>
      </c>
      <c r="AV15" s="14"/>
      <c r="AW15" s="20"/>
      <c r="AX15" s="5">
        <v>0</v>
      </c>
      <c r="AZ15" s="20"/>
      <c r="BA15" s="5">
        <v>0</v>
      </c>
      <c r="BC15" s="20"/>
      <c r="BD15" s="5">
        <v>0</v>
      </c>
      <c r="BF15" s="20"/>
      <c r="BG15" s="5">
        <v>0</v>
      </c>
      <c r="BI15" s="20"/>
      <c r="BJ15" s="5">
        <v>157.5</v>
      </c>
      <c r="BL15" s="20"/>
      <c r="BM15" s="5">
        <v>0</v>
      </c>
    </row>
    <row r="16" spans="2:65" ht="18" thickBot="1" x14ac:dyDescent="0.5">
      <c r="B16" s="9" t="s">
        <v>13</v>
      </c>
      <c r="C16" s="50">
        <f>C4+C8+C12</f>
        <v>19879.199999999997</v>
      </c>
      <c r="D16" s="51"/>
      <c r="E16" s="60">
        <f>E4+E8+E12</f>
        <v>12702.59</v>
      </c>
      <c r="F16" s="58"/>
      <c r="G16" s="50">
        <f>G4+G8+G12</f>
        <v>10819.82</v>
      </c>
      <c r="H16" s="51"/>
      <c r="I16" s="50">
        <f>I4+I8+I12</f>
        <v>10147.15</v>
      </c>
      <c r="J16" s="51"/>
      <c r="K16" s="50">
        <f>K4+K8+K12</f>
        <v>5669.91</v>
      </c>
      <c r="L16" s="51"/>
      <c r="M16" s="50">
        <f>M4+M8+M12</f>
        <v>5801.78</v>
      </c>
      <c r="N16" s="51"/>
      <c r="O16" s="50">
        <f>O4+O8+O12</f>
        <v>9131.2900000000009</v>
      </c>
      <c r="P16" s="51"/>
      <c r="Q16" s="50">
        <f>Q4+Q8+Q12</f>
        <v>6989.82</v>
      </c>
      <c r="R16" s="51"/>
      <c r="S16" s="50">
        <f>S4+S8+S12</f>
        <v>7668.3099999999995</v>
      </c>
      <c r="T16" s="51"/>
      <c r="U16" s="9" t="s">
        <v>14</v>
      </c>
      <c r="V16" s="50">
        <f>SUM(V4,W13:W14)</f>
        <v>19879.199999999986</v>
      </c>
      <c r="W16" s="51"/>
      <c r="X16" s="57">
        <f>SUM(X4,Y13:Y14)</f>
        <v>12702.589999999989</v>
      </c>
      <c r="Y16" s="58"/>
      <c r="Z16" s="50">
        <f>SUM(Z4,AA13:AA14)</f>
        <v>10819.819999999992</v>
      </c>
      <c r="AA16" s="51"/>
      <c r="AB16" s="50">
        <f t="shared" ref="AB16" si="5">SUM(AB4,AC13:AC14)</f>
        <v>10147.149999999994</v>
      </c>
      <c r="AC16" s="51"/>
      <c r="AD16" s="50">
        <f t="shared" ref="AD16" si="6">SUM(AD4,AE13:AE14)</f>
        <v>5669.9099999999962</v>
      </c>
      <c r="AE16" s="51"/>
      <c r="AF16" s="50">
        <f t="shared" ref="AF16" si="7">SUM(AF4,AG13:AG14)</f>
        <v>5801.7799999999988</v>
      </c>
      <c r="AG16" s="51"/>
      <c r="AH16" s="50">
        <f t="shared" ref="AH16" si="8">SUM(AH4,AI13:AI14)</f>
        <v>9131.2899999999972</v>
      </c>
      <c r="AI16" s="51"/>
      <c r="AJ16" s="50">
        <f t="shared" ref="AJ16:AL16" si="9">SUM(AJ4,AK13:AK14)</f>
        <v>6989.8199999999979</v>
      </c>
      <c r="AK16" s="51"/>
      <c r="AL16" s="50">
        <f t="shared" si="9"/>
        <v>7668.31</v>
      </c>
      <c r="AM16" s="51"/>
      <c r="AO16" s="22" t="s">
        <v>59</v>
      </c>
      <c r="AQ16" s="2"/>
      <c r="AR16" s="5">
        <v>0</v>
      </c>
      <c r="AS16" s="14"/>
      <c r="AT16" s="20"/>
      <c r="AU16" s="5">
        <v>0</v>
      </c>
      <c r="AV16" s="14"/>
      <c r="AW16" s="20"/>
      <c r="AX16" s="5">
        <v>0</v>
      </c>
      <c r="AZ16" s="20"/>
      <c r="BA16" s="5">
        <v>0</v>
      </c>
      <c r="BC16" s="20"/>
      <c r="BD16" s="5">
        <v>0</v>
      </c>
      <c r="BF16" s="20"/>
      <c r="BG16" s="5">
        <v>0</v>
      </c>
      <c r="BI16" s="20"/>
      <c r="BJ16" s="5">
        <v>608</v>
      </c>
      <c r="BL16" s="20"/>
      <c r="BM16" s="5">
        <v>0</v>
      </c>
    </row>
    <row r="17" spans="2:65" x14ac:dyDescent="0.3">
      <c r="AO17" s="22" t="s">
        <v>68</v>
      </c>
      <c r="AQ17" s="2"/>
      <c r="AR17" s="5">
        <v>0</v>
      </c>
      <c r="AS17" s="14"/>
      <c r="AT17" s="20"/>
      <c r="AU17" s="5">
        <v>0</v>
      </c>
      <c r="AV17" s="14"/>
      <c r="AW17" s="20"/>
      <c r="AX17" s="5">
        <v>0</v>
      </c>
      <c r="AZ17" s="20"/>
      <c r="BA17" s="5">
        <v>2028</v>
      </c>
      <c r="BC17" s="20"/>
      <c r="BD17" s="5">
        <v>0</v>
      </c>
      <c r="BF17" s="20"/>
      <c r="BG17" s="5">
        <v>0</v>
      </c>
      <c r="BI17" s="20"/>
      <c r="BJ17" s="5">
        <v>0</v>
      </c>
      <c r="BL17" s="20"/>
      <c r="BM17" s="5">
        <v>0</v>
      </c>
    </row>
    <row r="18" spans="2:65" ht="17.25" x14ac:dyDescent="0.45">
      <c r="B18" s="26" t="s">
        <v>34</v>
      </c>
      <c r="V18" s="12"/>
      <c r="W18" s="2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O18" s="22" t="s">
        <v>66</v>
      </c>
      <c r="AQ18" s="2"/>
      <c r="AR18" s="5">
        <v>0</v>
      </c>
      <c r="AS18" s="14"/>
      <c r="AT18" s="20"/>
      <c r="AU18" s="5">
        <v>0</v>
      </c>
      <c r="AV18" s="14"/>
      <c r="AW18" s="20"/>
      <c r="AX18" s="5">
        <v>0</v>
      </c>
      <c r="AZ18" s="20"/>
      <c r="BA18" s="5">
        <v>451.45</v>
      </c>
      <c r="BC18" s="20"/>
      <c r="BD18" s="5">
        <v>0</v>
      </c>
      <c r="BF18" s="20"/>
      <c r="BG18" s="5">
        <v>0</v>
      </c>
      <c r="BI18" s="20"/>
      <c r="BJ18" s="5">
        <v>0</v>
      </c>
      <c r="BL18" s="20"/>
      <c r="BM18" s="5">
        <v>0</v>
      </c>
    </row>
    <row r="19" spans="2:65" x14ac:dyDescent="0.3">
      <c r="B19" s="1" t="s">
        <v>35</v>
      </c>
      <c r="E19" s="14">
        <f>-1*(SUM(W9:W10)-SUM(Y9:Y10))</f>
        <v>10868.000000000007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AO19" s="22" t="s">
        <v>19</v>
      </c>
      <c r="AP19" s="11"/>
      <c r="AQ19" s="18"/>
      <c r="AR19" s="5">
        <v>2300</v>
      </c>
      <c r="AS19" s="11"/>
      <c r="AT19" s="18"/>
      <c r="AU19" s="5">
        <v>2200</v>
      </c>
      <c r="AW19" s="20"/>
      <c r="AX19" s="32">
        <v>5288</v>
      </c>
      <c r="AZ19" s="20"/>
      <c r="BA19" s="32">
        <v>2155</v>
      </c>
      <c r="BC19" s="20"/>
      <c r="BD19" s="32">
        <v>3195</v>
      </c>
      <c r="BF19" s="20"/>
      <c r="BG19" s="32">
        <v>4450</v>
      </c>
      <c r="BI19" s="20"/>
      <c r="BJ19" s="32">
        <v>4537.5</v>
      </c>
      <c r="BL19" s="20"/>
      <c r="BM19" s="32">
        <v>4819</v>
      </c>
    </row>
    <row r="20" spans="2:65" x14ac:dyDescent="0.3">
      <c r="B20" s="1" t="s">
        <v>36</v>
      </c>
      <c r="E20" s="14">
        <f>-1*(SUM(Y9:Y10)-SUM(AA9:AA10))</f>
        <v>10554.349999999999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AO20" s="22" t="s">
        <v>33</v>
      </c>
      <c r="AP20" s="11"/>
      <c r="AQ20" s="18"/>
      <c r="AR20" s="5">
        <v>7305</v>
      </c>
      <c r="AS20" s="11"/>
      <c r="AT20" s="18"/>
      <c r="AU20" s="5">
        <v>10850</v>
      </c>
      <c r="AW20" s="20"/>
      <c r="AX20" s="32">
        <f>3895+250</f>
        <v>4145</v>
      </c>
      <c r="AZ20" s="20"/>
      <c r="BA20" s="32">
        <v>8295</v>
      </c>
      <c r="BC20" s="20"/>
      <c r="BD20" s="32">
        <v>2145.04</v>
      </c>
      <c r="BF20" s="20"/>
      <c r="BG20" s="32">
        <v>2636.1</v>
      </c>
      <c r="BI20" s="20"/>
      <c r="BJ20" s="32">
        <v>8645.51</v>
      </c>
      <c r="BL20" s="20"/>
      <c r="BM20" s="32">
        <v>6350.25</v>
      </c>
    </row>
    <row r="21" spans="2:65" x14ac:dyDescent="0.3">
      <c r="B21" s="1" t="s">
        <v>37</v>
      </c>
      <c r="E21" s="14">
        <f>-1*(SUM(AA9:AA10)-SUM(AC9:AC10))</f>
        <v>8559.75</v>
      </c>
      <c r="AO21" s="22" t="s">
        <v>20</v>
      </c>
      <c r="AP21" s="11"/>
      <c r="AQ21" s="18"/>
      <c r="AR21" s="5">
        <v>7668</v>
      </c>
      <c r="AS21" s="11"/>
      <c r="AT21" s="18"/>
      <c r="AU21" s="5">
        <v>8554.35</v>
      </c>
      <c r="AW21" s="20"/>
      <c r="AX21" s="32">
        <v>4559.75</v>
      </c>
      <c r="AZ21" s="20"/>
      <c r="BA21" s="32">
        <v>7718.79</v>
      </c>
      <c r="BC21" s="20"/>
      <c r="BD21" s="32">
        <v>2783.85</v>
      </c>
      <c r="BF21" s="20"/>
      <c r="BG21" s="32">
        <v>1418.45</v>
      </c>
      <c r="BI21" s="20"/>
      <c r="BJ21" s="32">
        <v>3401.56</v>
      </c>
      <c r="BL21" s="20"/>
      <c r="BM21" s="32"/>
    </row>
    <row r="22" spans="2:65" x14ac:dyDescent="0.3">
      <c r="B22" s="1" t="s">
        <v>48</v>
      </c>
      <c r="E22" s="14">
        <f>-1*(SUM(AC9:AC10)-SUM(AE9:AE10))</f>
        <v>15718.79</v>
      </c>
      <c r="AO22" s="10"/>
      <c r="AQ22" s="18"/>
      <c r="AR22" s="5"/>
      <c r="AT22" s="18"/>
      <c r="AU22" s="5"/>
      <c r="AW22" s="20"/>
      <c r="AX22" s="5"/>
      <c r="AZ22" s="20"/>
      <c r="BA22" s="5"/>
      <c r="BC22" s="20"/>
      <c r="BD22" s="5"/>
      <c r="BF22" s="20"/>
      <c r="BG22" s="5"/>
      <c r="BI22" s="20"/>
      <c r="BJ22" s="5"/>
      <c r="BL22" s="20"/>
      <c r="BM22" s="5"/>
    </row>
    <row r="23" spans="2:65" x14ac:dyDescent="0.3">
      <c r="B23" s="1" t="s">
        <v>49</v>
      </c>
      <c r="E23" s="14">
        <f>-1*(SUM(AE9:AE10)-SUM(AG9:AG10))</f>
        <v>3783.8499999999985</v>
      </c>
      <c r="U23" s="30"/>
      <c r="AO23" s="21" t="s">
        <v>25</v>
      </c>
      <c r="AP23" s="12"/>
      <c r="AQ23" s="18">
        <f>SUM(AR24:AR33)</f>
        <v>-10097.799999999999</v>
      </c>
      <c r="AR23" s="5"/>
      <c r="AS23" s="12"/>
      <c r="AT23" s="18">
        <f>SUM(AU24:AU33)</f>
        <v>-9087.06</v>
      </c>
      <c r="AU23" s="5"/>
      <c r="AW23" s="18">
        <f>SUM(AX24:AX33)</f>
        <v>-7628.62</v>
      </c>
      <c r="AX23" s="5"/>
      <c r="AZ23" s="18">
        <f>SUM(BA24:BA33)</f>
        <v>-7037.63</v>
      </c>
      <c r="BA23" s="5"/>
      <c r="BC23" s="18">
        <f>SUM(BD24:BD33)</f>
        <v>-3448.43</v>
      </c>
      <c r="BD23" s="5"/>
      <c r="BF23" s="18">
        <f>SUM(BG24:BG33)</f>
        <v>-5707.03</v>
      </c>
      <c r="BG23" s="5"/>
      <c r="BI23" s="18">
        <f>SUM(BJ24:BJ33)</f>
        <v>-7245.7000000000007</v>
      </c>
      <c r="BJ23" s="5"/>
      <c r="BL23" s="18">
        <f>SUM(BM24:BM33)</f>
        <v>-5375.52</v>
      </c>
      <c r="BM23" s="5"/>
    </row>
    <row r="24" spans="2:65" x14ac:dyDescent="0.3">
      <c r="B24" s="1" t="s">
        <v>50</v>
      </c>
      <c r="E24" s="14">
        <f>-1*(SUM(AG9:AG10)-SUM(AI9:AI10))</f>
        <v>3918.4500000000007</v>
      </c>
      <c r="AO24" s="22" t="s">
        <v>69</v>
      </c>
      <c r="AP24" s="11"/>
      <c r="AQ24" s="18"/>
      <c r="AR24" s="5">
        <v>0</v>
      </c>
      <c r="AS24" s="11"/>
      <c r="AT24" s="18"/>
      <c r="AU24" s="5">
        <v>0</v>
      </c>
      <c r="AW24" s="20"/>
      <c r="AX24" s="5">
        <v>-5</v>
      </c>
      <c r="AZ24" s="20"/>
      <c r="BA24" s="5">
        <f>-8.75-1-7.5</f>
        <v>-17.25</v>
      </c>
      <c r="BC24" s="20"/>
      <c r="BD24" s="5">
        <v>0</v>
      </c>
      <c r="BF24" s="20"/>
      <c r="BG24" s="5">
        <v>-77.03</v>
      </c>
      <c r="BI24" s="20"/>
      <c r="BJ24" s="5">
        <v>0</v>
      </c>
      <c r="BL24" s="20"/>
      <c r="BM24" s="5">
        <v>0</v>
      </c>
    </row>
    <row r="25" spans="2:65" x14ac:dyDescent="0.3">
      <c r="B25" s="1" t="s">
        <v>51</v>
      </c>
      <c r="E25" s="14">
        <f>-1*(SUM(AI9:AI10)-AK10)</f>
        <v>6201.5599999999995</v>
      </c>
      <c r="AO25" s="22" t="s">
        <v>41</v>
      </c>
      <c r="AP25" s="11"/>
      <c r="AQ25" s="18"/>
      <c r="AR25" s="5">
        <v>-3722.8</v>
      </c>
      <c r="AS25" s="11"/>
      <c r="AT25" s="18"/>
      <c r="AU25" s="5">
        <v>-2412.2399999999998</v>
      </c>
      <c r="AW25" s="20"/>
      <c r="AX25" s="5">
        <v>0</v>
      </c>
      <c r="AZ25" s="20"/>
      <c r="BA25" s="5">
        <v>0</v>
      </c>
      <c r="BC25" s="20"/>
      <c r="BD25" s="5">
        <v>0</v>
      </c>
      <c r="BF25" s="20"/>
      <c r="BG25" s="5">
        <v>0</v>
      </c>
      <c r="BI25" s="20"/>
      <c r="BJ25" s="5">
        <v>0</v>
      </c>
      <c r="BL25" s="20"/>
      <c r="BM25" s="5">
        <v>0</v>
      </c>
    </row>
    <row r="26" spans="2:65" x14ac:dyDescent="0.3">
      <c r="B26" s="1" t="s">
        <v>52</v>
      </c>
      <c r="E26" s="14">
        <f>-1*(AK10-AM10)</f>
        <v>6770.6</v>
      </c>
      <c r="AO26" s="22" t="s">
        <v>62</v>
      </c>
      <c r="AP26" s="11"/>
      <c r="AQ26" s="18"/>
      <c r="AR26" s="5">
        <v>0</v>
      </c>
      <c r="AS26" s="11"/>
      <c r="AT26" s="18"/>
      <c r="AU26" s="5">
        <v>-722.88</v>
      </c>
      <c r="AW26" s="20"/>
      <c r="AX26" s="5">
        <v>-1343.07</v>
      </c>
      <c r="AZ26" s="20"/>
      <c r="BA26" s="5">
        <f>-3045.02-114.95</f>
        <v>-3159.97</v>
      </c>
      <c r="BC26" s="20"/>
      <c r="BD26" s="5">
        <v>-1448.37</v>
      </c>
      <c r="BF26" s="20"/>
      <c r="BG26" s="5">
        <v>0</v>
      </c>
      <c r="BI26" s="20"/>
      <c r="BJ26" s="5">
        <v>0</v>
      </c>
      <c r="BL26" s="20"/>
      <c r="BM26" s="5">
        <v>-10.8</v>
      </c>
    </row>
    <row r="27" spans="2:65" x14ac:dyDescent="0.3">
      <c r="B27" s="1" t="s">
        <v>53</v>
      </c>
      <c r="E27" s="14">
        <f>AM10*-1</f>
        <v>7800</v>
      </c>
      <c r="AO27" s="22" t="s">
        <v>63</v>
      </c>
      <c r="AP27" s="11"/>
      <c r="AQ27" s="18"/>
      <c r="AR27" s="5">
        <v>0</v>
      </c>
      <c r="AS27" s="11"/>
      <c r="AT27" s="18"/>
      <c r="AU27" s="5">
        <v>0</v>
      </c>
      <c r="AW27" s="20"/>
      <c r="AX27" s="5">
        <v>0</v>
      </c>
      <c r="AZ27" s="20"/>
      <c r="BA27" s="5">
        <v>0</v>
      </c>
      <c r="BC27" s="20"/>
      <c r="BD27" s="5">
        <v>0</v>
      </c>
      <c r="BF27" s="20"/>
      <c r="BG27" s="5">
        <v>0</v>
      </c>
      <c r="BI27" s="20"/>
      <c r="BJ27" s="5">
        <v>0</v>
      </c>
      <c r="BL27" s="20"/>
      <c r="BM27" s="5">
        <v>-300</v>
      </c>
    </row>
    <row r="28" spans="2:65" x14ac:dyDescent="0.3">
      <c r="AO28" s="22" t="s">
        <v>47</v>
      </c>
      <c r="AP28" s="11"/>
      <c r="AQ28" s="18"/>
      <c r="AR28" s="5">
        <v>0</v>
      </c>
      <c r="AS28" s="11"/>
      <c r="AT28" s="18"/>
      <c r="AU28" s="5">
        <v>0</v>
      </c>
      <c r="AW28" s="20"/>
      <c r="AX28" s="5">
        <v>0</v>
      </c>
      <c r="AZ28" s="20"/>
      <c r="BA28" s="5">
        <v>0</v>
      </c>
      <c r="BC28" s="20"/>
      <c r="BD28" s="5">
        <v>0</v>
      </c>
      <c r="BF28" s="20"/>
      <c r="BG28" s="5">
        <v>0</v>
      </c>
      <c r="BI28" s="20"/>
      <c r="BJ28" s="5">
        <v>0</v>
      </c>
      <c r="BL28" s="20"/>
      <c r="BM28" s="5">
        <v>-121</v>
      </c>
    </row>
    <row r="29" spans="2:65" ht="17.25" x14ac:dyDescent="0.45">
      <c r="B29" s="54" t="s">
        <v>70</v>
      </c>
      <c r="C29" s="54"/>
      <c r="D29" s="54"/>
      <c r="E29" s="45">
        <f>SUM(E19:E28)</f>
        <v>74175.350000000006</v>
      </c>
      <c r="AO29" s="22" t="s">
        <v>55</v>
      </c>
      <c r="AP29" s="11"/>
      <c r="AQ29" s="18"/>
      <c r="AR29" s="5">
        <v>0</v>
      </c>
      <c r="AS29" s="11"/>
      <c r="AT29" s="18"/>
      <c r="AU29" s="5">
        <v>0</v>
      </c>
      <c r="AW29" s="20"/>
      <c r="AX29" s="5">
        <v>0</v>
      </c>
      <c r="AZ29" s="20"/>
      <c r="BA29" s="5">
        <v>0</v>
      </c>
      <c r="BC29" s="20"/>
      <c r="BD29" s="5">
        <v>0</v>
      </c>
      <c r="BF29" s="20"/>
      <c r="BG29" s="5">
        <v>0</v>
      </c>
      <c r="BI29" s="20"/>
      <c r="BJ29" s="5">
        <v>0</v>
      </c>
      <c r="BL29" s="20"/>
      <c r="BM29" s="5">
        <f>(78+59.25+6.72)*-1</f>
        <v>-143.97</v>
      </c>
    </row>
    <row r="30" spans="2:65" x14ac:dyDescent="0.3">
      <c r="AO30" s="22" t="s">
        <v>64</v>
      </c>
      <c r="AP30" s="11"/>
      <c r="AQ30" s="18"/>
      <c r="AR30" s="5">
        <v>0</v>
      </c>
      <c r="AS30" s="11"/>
      <c r="AT30" s="18"/>
      <c r="AU30" s="5">
        <v>0</v>
      </c>
      <c r="AW30" s="20"/>
      <c r="AX30" s="5">
        <v>0</v>
      </c>
      <c r="AZ30" s="20"/>
      <c r="BA30" s="5">
        <v>0</v>
      </c>
      <c r="BC30" s="20"/>
      <c r="BD30" s="5">
        <v>0</v>
      </c>
      <c r="BF30" s="20"/>
      <c r="BG30" s="5">
        <v>0</v>
      </c>
      <c r="BI30" s="20"/>
      <c r="BJ30" s="5">
        <v>-509.3</v>
      </c>
      <c r="BL30" s="20"/>
      <c r="BM30" s="5">
        <v>0</v>
      </c>
    </row>
    <row r="31" spans="2:65" x14ac:dyDescent="0.3">
      <c r="AO31" s="22" t="s">
        <v>65</v>
      </c>
      <c r="AP31" s="11"/>
      <c r="AQ31" s="18"/>
      <c r="AR31" s="5">
        <v>0</v>
      </c>
      <c r="AS31" s="11"/>
      <c r="AT31" s="18"/>
      <c r="AU31" s="5">
        <v>0</v>
      </c>
      <c r="AW31" s="20"/>
      <c r="AX31" s="5">
        <v>0</v>
      </c>
      <c r="AZ31" s="20"/>
      <c r="BA31" s="5">
        <v>0</v>
      </c>
      <c r="BC31" s="20"/>
      <c r="BD31" s="5">
        <v>0</v>
      </c>
      <c r="BF31" s="20"/>
      <c r="BG31" s="5">
        <v>0</v>
      </c>
      <c r="BI31" s="20"/>
      <c r="BJ31" s="5">
        <v>-38.049999999999997</v>
      </c>
      <c r="BL31" s="20"/>
      <c r="BM31" s="5">
        <v>0</v>
      </c>
    </row>
    <row r="32" spans="2:65" x14ac:dyDescent="0.3">
      <c r="AO32" s="22" t="s">
        <v>67</v>
      </c>
      <c r="AP32" s="11"/>
      <c r="AQ32" s="18"/>
      <c r="AR32" s="5">
        <v>0</v>
      </c>
      <c r="AS32" s="11"/>
      <c r="AT32" s="18"/>
      <c r="AU32" s="5">
        <v>0</v>
      </c>
      <c r="AW32" s="20"/>
      <c r="AX32" s="5">
        <v>0</v>
      </c>
      <c r="AZ32" s="20"/>
      <c r="BA32" s="5">
        <f>-93.67-500.15-136.58</f>
        <v>-730.4</v>
      </c>
      <c r="BC32" s="20"/>
      <c r="BD32" s="5">
        <v>0</v>
      </c>
      <c r="BF32" s="20"/>
      <c r="BG32" s="5">
        <v>0</v>
      </c>
      <c r="BI32" s="20"/>
      <c r="BJ32" s="5"/>
      <c r="BL32" s="20"/>
      <c r="BM32" s="5">
        <v>0</v>
      </c>
    </row>
    <row r="33" spans="41:66" x14ac:dyDescent="0.3">
      <c r="AO33" s="22" t="s">
        <v>54</v>
      </c>
      <c r="AP33" s="11"/>
      <c r="AQ33" s="18"/>
      <c r="AR33" s="5">
        <v>-6375</v>
      </c>
      <c r="AS33" s="11"/>
      <c r="AT33" s="18"/>
      <c r="AU33" s="5">
        <v>-5951.94</v>
      </c>
      <c r="AW33" s="20"/>
      <c r="AX33" s="5">
        <v>-6280.55</v>
      </c>
      <c r="AZ33" s="20"/>
      <c r="BA33" s="5">
        <v>-3130.01</v>
      </c>
      <c r="BC33" s="20"/>
      <c r="BD33" s="5">
        <v>-2000.06</v>
      </c>
      <c r="BF33" s="20"/>
      <c r="BG33" s="5">
        <v>-5630</v>
      </c>
      <c r="BI33" s="20"/>
      <c r="BJ33" s="5">
        <v>-6698.35</v>
      </c>
      <c r="BL33" s="20"/>
      <c r="BM33" s="5">
        <v>-4799.75</v>
      </c>
    </row>
    <row r="34" spans="41:66" ht="17.25" x14ac:dyDescent="0.45">
      <c r="AO34" s="22"/>
      <c r="AP34" s="11"/>
      <c r="AQ34" s="18"/>
      <c r="AR34" s="5"/>
      <c r="AS34" s="11"/>
      <c r="AT34" s="18"/>
      <c r="AU34" s="5"/>
      <c r="AW34" s="20"/>
      <c r="AX34" s="5"/>
      <c r="AZ34" s="20"/>
      <c r="BA34" s="5"/>
      <c r="BC34" s="20"/>
      <c r="BD34" s="5"/>
      <c r="BF34" s="20"/>
      <c r="BG34" s="5"/>
      <c r="BI34" s="20"/>
      <c r="BJ34" s="5"/>
      <c r="BL34" s="20"/>
      <c r="BM34" s="5"/>
      <c r="BN34" s="37"/>
    </row>
    <row r="35" spans="41:66" x14ac:dyDescent="0.3">
      <c r="AO35" s="23" t="s">
        <v>27</v>
      </c>
      <c r="AP35" s="13"/>
      <c r="AQ35" s="18">
        <f>AQ3+AQ23</f>
        <v>14420.2</v>
      </c>
      <c r="AR35" s="5"/>
      <c r="AS35" s="13"/>
      <c r="AT35" s="18">
        <f>AT3+AT23</f>
        <v>18880.64</v>
      </c>
      <c r="AU35" s="5"/>
      <c r="AW35" s="18">
        <f>AW3+AW23</f>
        <v>9667.630000000001</v>
      </c>
      <c r="AX35" s="5"/>
      <c r="AZ35" s="18">
        <f>AZ3+AZ23</f>
        <v>19701.86</v>
      </c>
      <c r="BA35" s="5"/>
      <c r="BC35" s="18">
        <f>BC3+BC23</f>
        <v>7025.9599999999991</v>
      </c>
      <c r="BD35" s="5"/>
      <c r="BF35" s="18">
        <f>BF3+BF23</f>
        <v>3075.3200000000006</v>
      </c>
      <c r="BG35" s="5"/>
      <c r="BI35" s="18">
        <f>BI3+BI23</f>
        <v>12311.220000000001</v>
      </c>
      <c r="BJ35" s="5"/>
      <c r="BL35" s="18">
        <f>BL3+BL23</f>
        <v>9491.4499999999989</v>
      </c>
      <c r="BM35" s="5"/>
    </row>
    <row r="36" spans="41:66" x14ac:dyDescent="0.3">
      <c r="AO36" s="22"/>
      <c r="AP36" s="11"/>
      <c r="AQ36" s="18"/>
      <c r="AR36" s="5"/>
      <c r="AS36" s="11"/>
      <c r="AT36" s="18"/>
      <c r="AU36" s="5"/>
      <c r="AW36" s="20"/>
      <c r="AX36" s="5"/>
      <c r="AZ36" s="20"/>
      <c r="BA36" s="5"/>
      <c r="BC36" s="20"/>
      <c r="BD36" s="5"/>
      <c r="BF36" s="20"/>
      <c r="BG36" s="5"/>
      <c r="BI36" s="20"/>
      <c r="BJ36" s="5"/>
      <c r="BL36" s="20"/>
      <c r="BM36" s="5"/>
    </row>
    <row r="37" spans="41:66" x14ac:dyDescent="0.3">
      <c r="AO37" s="21" t="s">
        <v>21</v>
      </c>
      <c r="AP37" s="12"/>
      <c r="AQ37" s="18">
        <f>SUM(AR38:AR42)</f>
        <v>-2298.39</v>
      </c>
      <c r="AR37" s="5"/>
      <c r="AS37" s="12"/>
      <c r="AT37" s="18">
        <f>SUM(AU38:AU42)</f>
        <v>-2643.4900000000002</v>
      </c>
      <c r="AU37" s="5"/>
      <c r="AW37" s="18">
        <f>SUM(AX38:AX42)</f>
        <v>-3335.21</v>
      </c>
      <c r="AX37" s="5"/>
      <c r="AZ37" s="18">
        <f>SUM(BA38:BA42)</f>
        <v>-405.83000000000004</v>
      </c>
      <c r="BA37" s="5"/>
      <c r="BC37" s="18">
        <f>SUM(BD38:BD42)</f>
        <v>-1373.4799999999998</v>
      </c>
      <c r="BD37" s="5"/>
      <c r="BF37" s="18">
        <f>SUM(BG38:BG42)</f>
        <v>-536.38</v>
      </c>
      <c r="BG37" s="5"/>
      <c r="BI37" s="18">
        <f>SUM(BJ38:BJ42)</f>
        <v>-3468.1900000000005</v>
      </c>
      <c r="BJ37" s="5"/>
      <c r="BL37" s="18">
        <f>SUM(BM38:BM42)</f>
        <v>-3355.6400000000003</v>
      </c>
      <c r="BM37" s="5"/>
    </row>
    <row r="38" spans="41:66" x14ac:dyDescent="0.3">
      <c r="AO38" s="22" t="s">
        <v>22</v>
      </c>
      <c r="AP38" s="11"/>
      <c r="AQ38" s="2"/>
      <c r="AR38" s="5">
        <v>-619.53</v>
      </c>
      <c r="AS38" s="11"/>
      <c r="AT38" s="2"/>
      <c r="AU38" s="5">
        <v>-703.24</v>
      </c>
      <c r="AW38" s="20"/>
      <c r="AX38" s="5">
        <v>-524.75</v>
      </c>
      <c r="AZ38" s="20"/>
      <c r="BA38" s="5">
        <v>-43.02</v>
      </c>
      <c r="BC38" s="20"/>
      <c r="BD38" s="5">
        <v>-182.32</v>
      </c>
      <c r="BF38" s="20"/>
      <c r="BG38" s="5">
        <v>0</v>
      </c>
      <c r="BI38" s="20"/>
      <c r="BJ38" s="5">
        <v>-859.48</v>
      </c>
      <c r="BL38" s="20"/>
      <c r="BM38" s="5">
        <v>-317.44</v>
      </c>
    </row>
    <row r="39" spans="41:66" x14ac:dyDescent="0.3">
      <c r="AO39" s="22" t="s">
        <v>23</v>
      </c>
      <c r="AP39" s="11"/>
      <c r="AQ39" s="2"/>
      <c r="AR39" s="5">
        <v>-557</v>
      </c>
      <c r="AS39" s="11"/>
      <c r="AT39" s="2"/>
      <c r="AU39" s="5">
        <v>-1225</v>
      </c>
      <c r="AW39" s="20"/>
      <c r="AX39" s="5">
        <v>-1690</v>
      </c>
      <c r="AZ39" s="20"/>
      <c r="BA39" s="5">
        <v>0</v>
      </c>
      <c r="BC39" s="20"/>
      <c r="BD39" s="5">
        <v>-48.32</v>
      </c>
      <c r="BF39" s="20"/>
      <c r="BG39" s="5">
        <v>-391.18</v>
      </c>
      <c r="BI39" s="20"/>
      <c r="BJ39" s="5">
        <v>-1107.49</v>
      </c>
      <c r="BL39" s="20"/>
      <c r="BM39" s="5">
        <v>-1904.74</v>
      </c>
    </row>
    <row r="40" spans="41:66" x14ac:dyDescent="0.3">
      <c r="AO40" s="22" t="s">
        <v>29</v>
      </c>
      <c r="AP40" s="11"/>
      <c r="AQ40" s="2"/>
      <c r="AR40" s="5">
        <v>-145.19999999999999</v>
      </c>
      <c r="AS40" s="11"/>
      <c r="AT40" s="2"/>
      <c r="AU40" s="5">
        <f>-72.6-36.3</f>
        <v>-108.89999999999999</v>
      </c>
      <c r="AW40" s="20"/>
      <c r="AX40" s="5">
        <v>-72.599999999999994</v>
      </c>
      <c r="AZ40" s="20"/>
      <c r="BA40" s="5">
        <v>-108.9</v>
      </c>
      <c r="BC40" s="20"/>
      <c r="BD40" s="5">
        <v>0</v>
      </c>
      <c r="BF40" s="20"/>
      <c r="BG40" s="5">
        <v>0</v>
      </c>
      <c r="BI40" s="20"/>
      <c r="BJ40" s="5">
        <v>-50</v>
      </c>
      <c r="BL40" s="20"/>
      <c r="BM40" s="5">
        <f>-108.9+50</f>
        <v>-58.900000000000006</v>
      </c>
    </row>
    <row r="41" spans="41:66" x14ac:dyDescent="0.3">
      <c r="AO41" s="22" t="s">
        <v>24</v>
      </c>
      <c r="AP41" s="11"/>
      <c r="AQ41" s="2"/>
      <c r="AR41" s="5">
        <v>-668.77</v>
      </c>
      <c r="AS41" s="11"/>
      <c r="AT41" s="2"/>
      <c r="AU41" s="5">
        <v>-314.43</v>
      </c>
      <c r="AW41" s="20"/>
      <c r="AX41" s="5">
        <v>-788.89</v>
      </c>
      <c r="AZ41" s="20"/>
      <c r="BA41" s="5">
        <v>-41.48</v>
      </c>
      <c r="BC41" s="20"/>
      <c r="BD41" s="5">
        <v>-992.29</v>
      </c>
      <c r="BF41" s="20"/>
      <c r="BG41" s="5">
        <v>0</v>
      </c>
      <c r="BI41" s="20"/>
      <c r="BJ41" s="5">
        <v>-1279.17</v>
      </c>
      <c r="BL41" s="20"/>
      <c r="BM41" s="5">
        <f>-872.36-65.11</f>
        <v>-937.47</v>
      </c>
    </row>
    <row r="42" spans="41:66" x14ac:dyDescent="0.3">
      <c r="AO42" s="22" t="s">
        <v>26</v>
      </c>
      <c r="AP42" s="11"/>
      <c r="AQ42" s="2"/>
      <c r="AR42" s="5">
        <v>-307.89</v>
      </c>
      <c r="AS42" s="11"/>
      <c r="AT42" s="2"/>
      <c r="AU42" s="5">
        <v>-291.92</v>
      </c>
      <c r="AW42" s="20"/>
      <c r="AX42" s="5">
        <v>-258.97000000000003</v>
      </c>
      <c r="AZ42" s="20"/>
      <c r="BA42" s="5">
        <v>-212.43</v>
      </c>
      <c r="BC42" s="20"/>
      <c r="BD42" s="5">
        <v>-150.55000000000001</v>
      </c>
      <c r="BF42" s="20"/>
      <c r="BG42" s="5">
        <v>-145.19999999999999</v>
      </c>
      <c r="BI42" s="20"/>
      <c r="BJ42" s="5">
        <v>-172.05</v>
      </c>
      <c r="BL42" s="20"/>
      <c r="BM42" s="5">
        <v>-137.09</v>
      </c>
    </row>
    <row r="43" spans="41:66" x14ac:dyDescent="0.3">
      <c r="AO43" s="10"/>
      <c r="AQ43" s="2"/>
      <c r="AR43" s="5"/>
      <c r="AT43" s="2"/>
      <c r="AU43" s="5"/>
      <c r="AW43" s="20"/>
      <c r="AX43" s="3"/>
      <c r="AZ43" s="20"/>
      <c r="BA43" s="3"/>
      <c r="BC43" s="20"/>
      <c r="BD43" s="3"/>
      <c r="BF43" s="20"/>
      <c r="BG43" s="3"/>
      <c r="BI43" s="20"/>
      <c r="BJ43" s="3"/>
      <c r="BL43" s="20"/>
      <c r="BM43" s="5"/>
    </row>
    <row r="44" spans="41:66" ht="18" thickBot="1" x14ac:dyDescent="0.5">
      <c r="AO44" s="24" t="s">
        <v>28</v>
      </c>
      <c r="AP44" s="13"/>
      <c r="AQ44" s="34">
        <f>AQ35+AQ37</f>
        <v>12121.810000000001</v>
      </c>
      <c r="AR44" s="35"/>
      <c r="AS44" s="36"/>
      <c r="AT44" s="43">
        <f>AT35+AT37-0.03</f>
        <v>16237.119999999999</v>
      </c>
      <c r="AU44" s="35"/>
      <c r="AV44" s="37"/>
      <c r="AW44" s="34">
        <f>AW35+AW37</f>
        <v>6332.420000000001</v>
      </c>
      <c r="AX44" s="38"/>
      <c r="AY44" s="37"/>
      <c r="AZ44" s="34">
        <f>AZ35+AZ37</f>
        <v>19296.03</v>
      </c>
      <c r="BA44" s="38"/>
      <c r="BB44" s="37"/>
      <c r="BC44" s="34">
        <f>BC35+BC37</f>
        <v>5652.48</v>
      </c>
      <c r="BD44" s="38"/>
      <c r="BE44" s="37"/>
      <c r="BF44" s="34">
        <f>BF35+BF37</f>
        <v>2538.9400000000005</v>
      </c>
      <c r="BG44" s="38"/>
      <c r="BH44" s="37"/>
      <c r="BI44" s="34">
        <f>BI35+BI37</f>
        <v>8843.0300000000007</v>
      </c>
      <c r="BJ44" s="38"/>
      <c r="BK44" s="37"/>
      <c r="BL44" s="34">
        <f>BL35+BL37</f>
        <v>6135.8099999999986</v>
      </c>
      <c r="BM44" s="7"/>
    </row>
    <row r="46" spans="41:66" x14ac:dyDescent="0.3">
      <c r="AZ46" s="1"/>
    </row>
    <row r="47" spans="41:66" x14ac:dyDescent="0.3">
      <c r="AZ47" s="1"/>
      <c r="BI47" s="1"/>
      <c r="BL47" s="1"/>
    </row>
    <row r="48" spans="41:66" x14ac:dyDescent="0.3">
      <c r="AZ48" s="1"/>
      <c r="BI48" s="1"/>
      <c r="BL48" s="1"/>
      <c r="BN48" s="33"/>
    </row>
    <row r="49" spans="52:65" x14ac:dyDescent="0.3">
      <c r="AZ49" s="1"/>
      <c r="BI49" s="1"/>
      <c r="BL49" s="1"/>
    </row>
    <row r="50" spans="52:65" x14ac:dyDescent="0.3">
      <c r="AZ50" s="1"/>
      <c r="BI50" s="1"/>
      <c r="BL50" s="1"/>
    </row>
    <row r="51" spans="52:65" x14ac:dyDescent="0.3">
      <c r="AZ51" s="1"/>
      <c r="BI51" s="1"/>
      <c r="BL51" s="1"/>
    </row>
    <row r="52" spans="52:65" x14ac:dyDescent="0.3">
      <c r="AZ52" s="1"/>
      <c r="BI52" s="1"/>
      <c r="BL52" s="1"/>
    </row>
    <row r="53" spans="52:65" x14ac:dyDescent="0.3">
      <c r="AZ53" s="1"/>
      <c r="BI53" s="1"/>
      <c r="BL53" s="1"/>
    </row>
    <row r="54" spans="52:65" x14ac:dyDescent="0.3">
      <c r="AZ54" s="1"/>
      <c r="BI54" s="1"/>
      <c r="BL54" s="1"/>
    </row>
    <row r="55" spans="52:65" x14ac:dyDescent="0.3">
      <c r="AZ55" s="1"/>
      <c r="BI55" s="1"/>
      <c r="BL55" s="1"/>
    </row>
    <row r="56" spans="52:65" x14ac:dyDescent="0.3">
      <c r="BI56" s="1"/>
      <c r="BL56" s="1"/>
    </row>
    <row r="57" spans="52:65" x14ac:dyDescent="0.3">
      <c r="BI57" s="1"/>
      <c r="BL57" s="1"/>
    </row>
    <row r="58" spans="52:65" x14ac:dyDescent="0.3">
      <c r="BL58" s="33"/>
      <c r="BM58" s="33"/>
    </row>
  </sheetData>
  <mergeCells count="46">
    <mergeCell ref="B29:D29"/>
    <mergeCell ref="AW2:AX2"/>
    <mergeCell ref="AT2:AU2"/>
    <mergeCell ref="AQ2:AR2"/>
    <mergeCell ref="V3:W3"/>
    <mergeCell ref="V16:W16"/>
    <mergeCell ref="C3:D3"/>
    <mergeCell ref="C16:D16"/>
    <mergeCell ref="Z3:AA3"/>
    <mergeCell ref="Z16:AA16"/>
    <mergeCell ref="X16:Y16"/>
    <mergeCell ref="X3:Y3"/>
    <mergeCell ref="E3:F3"/>
    <mergeCell ref="G3:H3"/>
    <mergeCell ref="E16:F16"/>
    <mergeCell ref="B2:AM2"/>
    <mergeCell ref="G16:H16"/>
    <mergeCell ref="I3:J3"/>
    <mergeCell ref="I16:J16"/>
    <mergeCell ref="K3:L3"/>
    <mergeCell ref="K16:L16"/>
    <mergeCell ref="AF3:AG3"/>
    <mergeCell ref="AH3:AI3"/>
    <mergeCell ref="AJ3:AK3"/>
    <mergeCell ref="M3:N3"/>
    <mergeCell ref="M16:N16"/>
    <mergeCell ref="O3:P3"/>
    <mergeCell ref="O16:P16"/>
    <mergeCell ref="Q3:R3"/>
    <mergeCell ref="Q16:R16"/>
    <mergeCell ref="BL2:BM2"/>
    <mergeCell ref="S3:T3"/>
    <mergeCell ref="S16:T16"/>
    <mergeCell ref="AZ2:BA2"/>
    <mergeCell ref="BC2:BD2"/>
    <mergeCell ref="BF2:BG2"/>
    <mergeCell ref="BI2:BJ2"/>
    <mergeCell ref="AL3:AM3"/>
    <mergeCell ref="AB16:AC16"/>
    <mergeCell ref="AD16:AE16"/>
    <mergeCell ref="AF16:AG16"/>
    <mergeCell ref="AH16:AI16"/>
    <mergeCell ref="AJ16:AK16"/>
    <mergeCell ref="AL16:AM16"/>
    <mergeCell ref="AB3:AC3"/>
    <mergeCell ref="AD3:AE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44B9-DCD7-4C41-BB90-DA88E63FD765}">
  <sheetPr>
    <tabColor rgb="FF00B050"/>
  </sheetPr>
  <dimension ref="B1:S29"/>
  <sheetViews>
    <sheetView zoomScale="85" zoomScaleNormal="85" workbookViewId="0">
      <selection activeCell="G13" sqref="G13"/>
    </sheetView>
  </sheetViews>
  <sheetFormatPr defaultRowHeight="15" x14ac:dyDescent="0.3"/>
  <cols>
    <col min="1" max="1" width="15.28515625" style="1" bestFit="1" customWidth="1"/>
    <col min="2" max="2" width="22.7109375" style="33" bestFit="1" customWidth="1"/>
    <col min="3" max="3" width="8.5703125" style="1" bestFit="1" customWidth="1"/>
    <col min="4" max="4" width="7.85546875" style="1" bestFit="1" customWidth="1"/>
    <col min="5" max="6" width="9.140625" style="1"/>
    <col min="7" max="7" width="52.42578125" style="1" bestFit="1" customWidth="1"/>
    <col min="8" max="8" width="9.28515625" style="1" bestFit="1" customWidth="1"/>
    <col min="9" max="9" width="8.5703125" style="1" bestFit="1" customWidth="1"/>
    <col min="10" max="10" width="9.28515625" style="1" bestFit="1" customWidth="1"/>
    <col min="11" max="11" width="8.5703125" style="1" bestFit="1" customWidth="1"/>
    <col min="12" max="12" width="9.140625" style="1"/>
    <col min="13" max="13" width="32" style="1" bestFit="1" customWidth="1"/>
    <col min="14" max="14" width="2.5703125" style="1" customWidth="1"/>
    <col min="15" max="15" width="10.140625" style="1" bestFit="1" customWidth="1"/>
    <col min="16" max="16" width="9.5703125" style="1" bestFit="1" customWidth="1"/>
    <col min="17" max="17" width="2.7109375" style="1" customWidth="1"/>
    <col min="18" max="18" width="12" style="1" bestFit="1" customWidth="1"/>
    <col min="19" max="19" width="9.7109375" style="14" bestFit="1" customWidth="1"/>
    <col min="20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55">
        <v>2025</v>
      </c>
      <c r="P2" s="56"/>
      <c r="R2" s="55">
        <v>2024</v>
      </c>
      <c r="S2" s="56"/>
    </row>
    <row r="3" spans="2:19" ht="15.75" thickBot="1" x14ac:dyDescent="0.35">
      <c r="B3" s="9" t="s">
        <v>15</v>
      </c>
      <c r="C3" s="52">
        <v>2025</v>
      </c>
      <c r="D3" s="53"/>
      <c r="E3" s="52">
        <v>2024</v>
      </c>
      <c r="F3" s="53"/>
      <c r="G3" s="9" t="s">
        <v>16</v>
      </c>
      <c r="H3" s="52">
        <v>2025</v>
      </c>
      <c r="I3" s="53"/>
      <c r="J3" s="52">
        <v>2024</v>
      </c>
      <c r="K3" s="53"/>
      <c r="M3" s="21" t="s">
        <v>18</v>
      </c>
      <c r="N3" s="12"/>
      <c r="O3" s="18">
        <f>SUM(P4:P11)</f>
        <v>24518</v>
      </c>
      <c r="P3" s="5"/>
      <c r="Q3" s="12"/>
      <c r="R3" s="18">
        <f>SUM(S4:S11)</f>
        <v>27967.699999999997</v>
      </c>
      <c r="S3" s="5"/>
    </row>
    <row r="4" spans="2:19" x14ac:dyDescent="0.3">
      <c r="B4" s="4" t="s">
        <v>1</v>
      </c>
      <c r="C4" s="18">
        <f>D5</f>
        <v>0</v>
      </c>
      <c r="D4" s="5"/>
      <c r="E4" s="18">
        <f>F5</f>
        <v>0</v>
      </c>
      <c r="F4" s="3"/>
      <c r="G4" s="4" t="s">
        <v>2</v>
      </c>
      <c r="H4" s="18">
        <f>SUM(I5:I10)</f>
        <v>13956.399999999987</v>
      </c>
      <c r="I4" s="5"/>
      <c r="J4" s="15">
        <f>SUM(K5:K10)</f>
        <v>12702.589999999989</v>
      </c>
      <c r="K4" s="3"/>
      <c r="M4" s="22" t="s">
        <v>56</v>
      </c>
      <c r="N4" s="11"/>
      <c r="O4" s="18"/>
      <c r="P4" s="5">
        <v>162.5</v>
      </c>
      <c r="Q4" s="29"/>
      <c r="R4" s="18"/>
      <c r="S4" s="5">
        <v>15.85</v>
      </c>
    </row>
    <row r="5" spans="2:19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76009.939999999988</v>
      </c>
      <c r="K5" s="5">
        <v>59772.819999999992</v>
      </c>
      <c r="M5" s="22" t="s">
        <v>40</v>
      </c>
      <c r="O5" s="2"/>
      <c r="P5" s="5">
        <v>6232.5</v>
      </c>
      <c r="Q5" s="14"/>
      <c r="R5" s="20"/>
      <c r="S5" s="5">
        <v>3975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f>O27</f>
        <v>12121.810000000001</v>
      </c>
      <c r="K6" s="5">
        <v>16237.119999999999</v>
      </c>
      <c r="M6" s="22" t="s">
        <v>39</v>
      </c>
      <c r="O6" s="2"/>
      <c r="P6" s="5">
        <v>0</v>
      </c>
      <c r="Q6" s="14"/>
      <c r="R6" s="20"/>
      <c r="S6" s="5">
        <v>402.5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K7" s="5"/>
      <c r="M7" s="22" t="s">
        <v>61</v>
      </c>
      <c r="O7" s="2"/>
      <c r="P7" s="5">
        <v>0</v>
      </c>
      <c r="Q7" s="14"/>
      <c r="R7" s="20"/>
      <c r="S7" s="5">
        <v>1120</v>
      </c>
    </row>
    <row r="8" spans="2:19" x14ac:dyDescent="0.3">
      <c r="B8" s="4" t="s">
        <v>32</v>
      </c>
      <c r="C8" s="19">
        <f>D9+D10</f>
        <v>1172.5999999999999</v>
      </c>
      <c r="D8" s="5"/>
      <c r="E8" s="19">
        <f>F9+F10</f>
        <v>1467.8</v>
      </c>
      <c r="F8" s="5"/>
      <c r="G8" s="6" t="s">
        <v>3</v>
      </c>
      <c r="H8" s="2"/>
      <c r="I8" s="5"/>
      <c r="K8" s="5"/>
      <c r="M8" s="22" t="s">
        <v>38</v>
      </c>
      <c r="O8" s="2"/>
      <c r="P8" s="5">
        <v>850</v>
      </c>
      <c r="Q8" s="14"/>
      <c r="R8" s="20"/>
      <c r="S8" s="5">
        <v>850</v>
      </c>
    </row>
    <row r="9" spans="2:19" x14ac:dyDescent="0.3">
      <c r="B9" s="6" t="s">
        <v>30</v>
      </c>
      <c r="C9" s="2"/>
      <c r="D9" s="5">
        <v>1100</v>
      </c>
      <c r="E9" s="2"/>
      <c r="F9" s="5">
        <v>1250</v>
      </c>
      <c r="G9" s="6" t="s">
        <v>5</v>
      </c>
      <c r="H9" s="2"/>
      <c r="I9" s="5">
        <v>-36104.75</v>
      </c>
      <c r="K9" s="5">
        <v>-28436.75</v>
      </c>
      <c r="M9" s="22" t="s">
        <v>19</v>
      </c>
      <c r="N9" s="11"/>
      <c r="O9" s="18"/>
      <c r="P9" s="5">
        <v>2300</v>
      </c>
      <c r="Q9" s="11"/>
      <c r="R9" s="18"/>
      <c r="S9" s="5">
        <v>2200</v>
      </c>
    </row>
    <row r="10" spans="2:19" x14ac:dyDescent="0.3">
      <c r="B10" s="6" t="s">
        <v>31</v>
      </c>
      <c r="C10" s="2"/>
      <c r="D10" s="5">
        <v>72.599999999999994</v>
      </c>
      <c r="E10" s="2"/>
      <c r="F10" s="5">
        <v>217.8</v>
      </c>
      <c r="G10" s="6" t="s">
        <v>6</v>
      </c>
      <c r="H10" s="2"/>
      <c r="I10" s="5">
        <v>-38070.6</v>
      </c>
      <c r="K10" s="5">
        <v>-34870.6</v>
      </c>
      <c r="M10" s="22" t="s">
        <v>33</v>
      </c>
      <c r="N10" s="11"/>
      <c r="O10" s="18"/>
      <c r="P10" s="5">
        <v>7305</v>
      </c>
      <c r="Q10" s="11"/>
      <c r="R10" s="18"/>
      <c r="S10" s="5">
        <v>10850</v>
      </c>
    </row>
    <row r="11" spans="2:19" x14ac:dyDescent="0.3">
      <c r="B11" s="2"/>
      <c r="C11" s="2"/>
      <c r="D11" s="5"/>
      <c r="E11" s="2"/>
      <c r="F11" s="5"/>
      <c r="G11" s="2"/>
      <c r="H11" s="2"/>
      <c r="I11" s="5"/>
      <c r="K11" s="5"/>
      <c r="M11" s="22" t="s">
        <v>20</v>
      </c>
      <c r="N11" s="11"/>
      <c r="O11" s="18"/>
      <c r="P11" s="5">
        <v>7668</v>
      </c>
      <c r="Q11" s="11"/>
      <c r="R11" s="18"/>
      <c r="S11" s="5">
        <v>8554.35</v>
      </c>
    </row>
    <row r="12" spans="2:19" x14ac:dyDescent="0.3">
      <c r="B12" s="2" t="s">
        <v>0</v>
      </c>
      <c r="C12" s="19">
        <f>SUM(D13:D14)</f>
        <v>18706.599999999999</v>
      </c>
      <c r="D12" s="5"/>
      <c r="E12" s="19">
        <f>SUM(F13:F14)</f>
        <v>11234.79</v>
      </c>
      <c r="F12" s="3"/>
      <c r="G12" s="4" t="s">
        <v>8</v>
      </c>
      <c r="H12" s="19">
        <f>SUM(I13:I14)</f>
        <v>5922.8</v>
      </c>
      <c r="I12" s="5"/>
      <c r="J12" s="16">
        <f>SUM(K13:K14)</f>
        <v>0</v>
      </c>
      <c r="K12" s="3"/>
      <c r="M12" s="10"/>
      <c r="O12" s="18"/>
      <c r="P12" s="5"/>
      <c r="R12" s="18"/>
      <c r="S12" s="5"/>
    </row>
    <row r="13" spans="2:19" x14ac:dyDescent="0.3">
      <c r="B13" s="6" t="s">
        <v>11</v>
      </c>
      <c r="C13" s="2"/>
      <c r="D13" s="5">
        <v>18706.599999999999</v>
      </c>
      <c r="E13" s="2"/>
      <c r="F13" s="5">
        <v>11234.79</v>
      </c>
      <c r="G13" s="6" t="s">
        <v>71</v>
      </c>
      <c r="H13" s="2"/>
      <c r="I13" s="5">
        <v>3722.8</v>
      </c>
      <c r="K13" s="5">
        <v>0</v>
      </c>
      <c r="M13" s="21" t="s">
        <v>25</v>
      </c>
      <c r="N13" s="12"/>
      <c r="O13" s="18">
        <f>SUM(P14:P16)</f>
        <v>-10097.799999999999</v>
      </c>
      <c r="P13" s="5"/>
      <c r="Q13" s="12"/>
      <c r="R13" s="18">
        <f>SUM(S14:S16)</f>
        <v>-9087.06</v>
      </c>
      <c r="S13" s="5"/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2200</v>
      </c>
      <c r="K14" s="5">
        <v>0</v>
      </c>
      <c r="M14" s="22" t="s">
        <v>41</v>
      </c>
      <c r="N14" s="11"/>
      <c r="O14" s="18"/>
      <c r="P14" s="5">
        <v>-3722.8</v>
      </c>
      <c r="Q14" s="11"/>
      <c r="R14" s="18"/>
      <c r="S14" s="5">
        <v>-2412.2399999999998</v>
      </c>
    </row>
    <row r="15" spans="2:19" x14ac:dyDescent="0.3">
      <c r="B15" s="2"/>
      <c r="C15" s="2"/>
      <c r="D15" s="5"/>
      <c r="E15" s="2"/>
      <c r="F15" s="5"/>
      <c r="G15" s="6"/>
      <c r="H15" s="2"/>
      <c r="I15" s="5"/>
      <c r="K15" s="5"/>
      <c r="M15" s="22" t="s">
        <v>62</v>
      </c>
      <c r="N15" s="11"/>
      <c r="O15" s="18"/>
      <c r="P15" s="5">
        <v>0</v>
      </c>
      <c r="Q15" s="11"/>
      <c r="R15" s="18"/>
      <c r="S15" s="5">
        <v>-722.88</v>
      </c>
    </row>
    <row r="16" spans="2:19" ht="18" thickBot="1" x14ac:dyDescent="0.5">
      <c r="B16" s="9" t="s">
        <v>13</v>
      </c>
      <c r="C16" s="50">
        <f>C4+C8+C12</f>
        <v>19879.199999999997</v>
      </c>
      <c r="D16" s="51"/>
      <c r="E16" s="50">
        <f>E4+E8+E12</f>
        <v>12702.59</v>
      </c>
      <c r="F16" s="51"/>
      <c r="G16" s="42" t="s">
        <v>14</v>
      </c>
      <c r="H16" s="50">
        <f>SUM(H4,I13:I14)</f>
        <v>19879.199999999986</v>
      </c>
      <c r="I16" s="51"/>
      <c r="J16" s="50">
        <f>SUM(J4,K13:K14)</f>
        <v>12702.589999999989</v>
      </c>
      <c r="K16" s="51"/>
      <c r="M16" s="22" t="s">
        <v>54</v>
      </c>
      <c r="N16" s="11"/>
      <c r="O16" s="18"/>
      <c r="P16" s="5">
        <v>-6375</v>
      </c>
      <c r="Q16" s="11"/>
      <c r="R16" s="18"/>
      <c r="S16" s="5">
        <v>-5951.94</v>
      </c>
    </row>
    <row r="17" spans="2:19" x14ac:dyDescent="0.3">
      <c r="B17" s="1"/>
      <c r="M17" s="22"/>
      <c r="N17" s="11"/>
      <c r="O17" s="18"/>
      <c r="P17" s="5"/>
      <c r="Q17" s="11"/>
      <c r="R17" s="18"/>
      <c r="S17" s="5"/>
    </row>
    <row r="18" spans="2:19" x14ac:dyDescent="0.3">
      <c r="B18" s="26" t="s">
        <v>34</v>
      </c>
      <c r="D18" s="14"/>
      <c r="M18" s="23" t="s">
        <v>27</v>
      </c>
      <c r="N18" s="13"/>
      <c r="O18" s="18">
        <f>O3+O13</f>
        <v>14420.2</v>
      </c>
      <c r="P18" s="5"/>
      <c r="Q18" s="13"/>
      <c r="R18" s="18">
        <f>R3+R13</f>
        <v>18880.64</v>
      </c>
      <c r="S18" s="5"/>
    </row>
    <row r="19" spans="2:19" x14ac:dyDescent="0.3">
      <c r="B19" s="1" t="s">
        <v>35</v>
      </c>
      <c r="D19" s="14"/>
      <c r="F19" s="14">
        <v>10868.000000000007</v>
      </c>
      <c r="M19" s="22"/>
      <c r="N19" s="11"/>
      <c r="O19" s="18"/>
      <c r="P19" s="5"/>
      <c r="Q19" s="11"/>
      <c r="R19" s="18"/>
      <c r="S19" s="5"/>
    </row>
    <row r="20" spans="2:19" x14ac:dyDescent="0.3">
      <c r="B20" s="1" t="s">
        <v>36</v>
      </c>
      <c r="D20" s="14"/>
      <c r="F20" s="14">
        <v>10554.349999999999</v>
      </c>
      <c r="M20" s="21" t="s">
        <v>21</v>
      </c>
      <c r="N20" s="12"/>
      <c r="O20" s="18">
        <f>SUM(P21:P25)</f>
        <v>-2298.39</v>
      </c>
      <c r="P20" s="5"/>
      <c r="Q20" s="12"/>
      <c r="R20" s="18">
        <f>SUM(S21:S25)</f>
        <v>-2643.4900000000002</v>
      </c>
      <c r="S20" s="5"/>
    </row>
    <row r="21" spans="2:19" x14ac:dyDescent="0.3">
      <c r="B21" s="1" t="s">
        <v>37</v>
      </c>
      <c r="D21" s="14"/>
      <c r="F21" s="14">
        <v>8559.75</v>
      </c>
      <c r="M21" s="22" t="s">
        <v>22</v>
      </c>
      <c r="N21" s="11"/>
      <c r="O21" s="2"/>
      <c r="P21" s="5">
        <v>-619.53</v>
      </c>
      <c r="Q21" s="11"/>
      <c r="R21" s="2"/>
      <c r="S21" s="5">
        <v>-703.24</v>
      </c>
    </row>
    <row r="22" spans="2:19" x14ac:dyDescent="0.3">
      <c r="B22" s="1" t="s">
        <v>48</v>
      </c>
      <c r="D22" s="14"/>
      <c r="F22" s="14">
        <v>15718.79</v>
      </c>
      <c r="M22" s="22" t="s">
        <v>23</v>
      </c>
      <c r="N22" s="11"/>
      <c r="O22" s="2"/>
      <c r="P22" s="5">
        <v>-557</v>
      </c>
      <c r="Q22" s="11"/>
      <c r="R22" s="2"/>
      <c r="S22" s="5">
        <v>-1225</v>
      </c>
    </row>
    <row r="23" spans="2:19" x14ac:dyDescent="0.3">
      <c r="B23" s="1" t="s">
        <v>49</v>
      </c>
      <c r="D23" s="14"/>
      <c r="F23" s="14">
        <v>3783.8499999999985</v>
      </c>
      <c r="M23" s="22" t="s">
        <v>29</v>
      </c>
      <c r="N23" s="11"/>
      <c r="O23" s="2"/>
      <c r="P23" s="5">
        <v>-145.19999999999999</v>
      </c>
      <c r="Q23" s="11"/>
      <c r="R23" s="2"/>
      <c r="S23" s="5">
        <f>-72.6-36.3</f>
        <v>-108.89999999999999</v>
      </c>
    </row>
    <row r="24" spans="2:19" x14ac:dyDescent="0.3">
      <c r="B24" s="1" t="s">
        <v>50</v>
      </c>
      <c r="D24" s="14"/>
      <c r="F24" s="14">
        <v>3918.4500000000007</v>
      </c>
      <c r="M24" s="22" t="s">
        <v>24</v>
      </c>
      <c r="N24" s="11"/>
      <c r="O24" s="2"/>
      <c r="P24" s="5">
        <v>-668.77</v>
      </c>
      <c r="Q24" s="11"/>
      <c r="R24" s="2"/>
      <c r="S24" s="5">
        <v>-314.43</v>
      </c>
    </row>
    <row r="25" spans="2:19" x14ac:dyDescent="0.3">
      <c r="B25" s="1" t="s">
        <v>51</v>
      </c>
      <c r="D25" s="14"/>
      <c r="F25" s="14">
        <v>6201.5599999999995</v>
      </c>
      <c r="M25" s="22" t="s">
        <v>26</v>
      </c>
      <c r="N25" s="11"/>
      <c r="O25" s="2"/>
      <c r="P25" s="5">
        <v>-307.89</v>
      </c>
      <c r="Q25" s="11"/>
      <c r="R25" s="2"/>
      <c r="S25" s="5">
        <v>-291.92</v>
      </c>
    </row>
    <row r="26" spans="2:19" x14ac:dyDescent="0.3">
      <c r="B26" s="1" t="s">
        <v>52</v>
      </c>
      <c r="D26" s="14"/>
      <c r="F26" s="14">
        <v>6770.6</v>
      </c>
      <c r="M26" s="10"/>
      <c r="O26" s="2"/>
      <c r="P26" s="5"/>
      <c r="R26" s="2"/>
      <c r="S26" s="5"/>
    </row>
    <row r="27" spans="2:19" ht="18" thickBot="1" x14ac:dyDescent="0.5">
      <c r="B27" s="1" t="s">
        <v>53</v>
      </c>
      <c r="D27" s="14"/>
      <c r="F27" s="14">
        <v>7800</v>
      </c>
      <c r="M27" s="24" t="s">
        <v>28</v>
      </c>
      <c r="N27" s="13"/>
      <c r="O27" s="34">
        <f>O18+O20</f>
        <v>12121.810000000001</v>
      </c>
      <c r="P27" s="35"/>
      <c r="Q27" s="36"/>
      <c r="R27" s="39">
        <f>R18+R20-0.03</f>
        <v>16237.119999999999</v>
      </c>
      <c r="S27" s="35"/>
    </row>
    <row r="28" spans="2:19" x14ac:dyDescent="0.3">
      <c r="B28" s="1"/>
      <c r="D28" s="14"/>
    </row>
    <row r="29" spans="2:19" ht="17.25" x14ac:dyDescent="0.45">
      <c r="B29" s="54" t="s">
        <v>70</v>
      </c>
      <c r="C29" s="54"/>
      <c r="D29" s="54"/>
      <c r="E29" s="54"/>
      <c r="F29" s="45">
        <f>SUM(F19:F28)</f>
        <v>74175.350000000006</v>
      </c>
    </row>
  </sheetData>
  <mergeCells count="12">
    <mergeCell ref="O2:P2"/>
    <mergeCell ref="R2:S2"/>
    <mergeCell ref="B29:E29"/>
    <mergeCell ref="H16:I16"/>
    <mergeCell ref="J16:K16"/>
    <mergeCell ref="C16:D16"/>
    <mergeCell ref="E16:F16"/>
    <mergeCell ref="H3:I3"/>
    <mergeCell ref="J3:K3"/>
    <mergeCell ref="B2:K2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DBA1-AFEE-42BF-9DDD-72DE9228B636}">
  <sheetPr>
    <tabColor rgb="FF00B050"/>
  </sheetPr>
  <dimension ref="B1:S42"/>
  <sheetViews>
    <sheetView zoomScale="70" zoomScaleNormal="70" workbookViewId="0">
      <selection activeCell="F39" sqref="F39"/>
    </sheetView>
  </sheetViews>
  <sheetFormatPr defaultRowHeight="15" x14ac:dyDescent="0.3"/>
  <cols>
    <col min="1" max="1" width="15.28515625" style="1" bestFit="1" customWidth="1"/>
    <col min="2" max="2" width="23.7109375" style="33" customWidth="1"/>
    <col min="3" max="6" width="9.140625" style="1"/>
    <col min="7" max="7" width="51.7109375" style="1" bestFit="1" customWidth="1"/>
    <col min="8" max="12" width="9.140625" style="1"/>
    <col min="13" max="13" width="36.5703125" style="1" bestFit="1" customWidth="1"/>
    <col min="14" max="14" width="2.85546875" style="1" customWidth="1"/>
    <col min="15" max="15" width="12" style="1" bestFit="1" customWidth="1"/>
    <col min="16" max="16" width="9.140625" style="1"/>
    <col min="17" max="17" width="3.28515625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55">
        <v>2024</v>
      </c>
      <c r="P2" s="56"/>
      <c r="Q2" s="12"/>
      <c r="R2" s="46">
        <v>2023</v>
      </c>
      <c r="S2" s="47"/>
    </row>
    <row r="3" spans="2:19" ht="15.75" thickBot="1" x14ac:dyDescent="0.35">
      <c r="B3" s="9" t="s">
        <v>15</v>
      </c>
      <c r="C3" s="48">
        <v>2024</v>
      </c>
      <c r="D3" s="49"/>
      <c r="E3" s="48">
        <v>2023</v>
      </c>
      <c r="F3" s="49"/>
      <c r="G3" s="9" t="s">
        <v>16</v>
      </c>
      <c r="H3" s="59">
        <v>2024</v>
      </c>
      <c r="I3" s="49"/>
      <c r="J3" s="48">
        <v>2023</v>
      </c>
      <c r="K3" s="49"/>
      <c r="M3" s="21" t="s">
        <v>18</v>
      </c>
      <c r="N3" s="12"/>
      <c r="O3" s="18">
        <f>SUM(P4:P11)</f>
        <v>27967.699999999997</v>
      </c>
      <c r="P3" s="5"/>
      <c r="R3" s="18">
        <f>SUM(S4:S11)</f>
        <v>17296.25</v>
      </c>
      <c r="S3" s="3"/>
    </row>
    <row r="4" spans="2:19" x14ac:dyDescent="0.3">
      <c r="B4" s="4" t="s">
        <v>1</v>
      </c>
      <c r="C4" s="18">
        <f>D5</f>
        <v>0</v>
      </c>
      <c r="D4" s="3"/>
      <c r="E4" s="18">
        <f>F5</f>
        <v>722.88</v>
      </c>
      <c r="F4" s="3"/>
      <c r="G4" s="4" t="s">
        <v>2</v>
      </c>
      <c r="H4" s="15">
        <f>SUM(I5:I10)</f>
        <v>12702.589999999989</v>
      </c>
      <c r="I4" s="3"/>
      <c r="J4" s="18">
        <f>SUM(K5:K10)</f>
        <v>7019.8199999999924</v>
      </c>
      <c r="K4" s="3"/>
      <c r="M4" s="22" t="s">
        <v>56</v>
      </c>
      <c r="N4" s="29"/>
      <c r="O4" s="18"/>
      <c r="P4" s="5">
        <v>15.85</v>
      </c>
      <c r="Q4" s="14"/>
      <c r="R4" s="20"/>
      <c r="S4" s="32">
        <v>0</v>
      </c>
    </row>
    <row r="5" spans="2:19" x14ac:dyDescent="0.3">
      <c r="B5" s="6" t="s">
        <v>10</v>
      </c>
      <c r="C5" s="2"/>
      <c r="D5" s="5">
        <v>0</v>
      </c>
      <c r="E5" s="2"/>
      <c r="F5" s="5">
        <v>722.88</v>
      </c>
      <c r="G5" s="6" t="s">
        <v>4</v>
      </c>
      <c r="I5" s="5">
        <v>59772.819999999992</v>
      </c>
      <c r="J5" s="2"/>
      <c r="K5" s="5">
        <v>53440.399999999994</v>
      </c>
      <c r="M5" s="22" t="s">
        <v>40</v>
      </c>
      <c r="N5" s="14"/>
      <c r="O5" s="20"/>
      <c r="P5" s="5">
        <v>3975</v>
      </c>
      <c r="Q5" s="14"/>
      <c r="R5" s="20"/>
      <c r="S5" s="5">
        <v>0</v>
      </c>
    </row>
    <row r="6" spans="2:19" x14ac:dyDescent="0.3">
      <c r="B6" s="2"/>
      <c r="C6" s="2"/>
      <c r="D6" s="5"/>
      <c r="E6" s="2"/>
      <c r="F6" s="5"/>
      <c r="G6" s="6" t="s">
        <v>7</v>
      </c>
      <c r="I6" s="5">
        <v>16237.119999999999</v>
      </c>
      <c r="J6" s="2"/>
      <c r="K6" s="5">
        <v>6332.420000000001</v>
      </c>
      <c r="M6" s="22" t="s">
        <v>39</v>
      </c>
      <c r="N6" s="14"/>
      <c r="O6" s="20"/>
      <c r="P6" s="5">
        <v>402.5</v>
      </c>
      <c r="Q6" s="14"/>
      <c r="R6" s="20"/>
      <c r="S6" s="5">
        <v>0</v>
      </c>
    </row>
    <row r="7" spans="2:19" x14ac:dyDescent="0.3">
      <c r="B7" s="2"/>
      <c r="C7" s="2"/>
      <c r="D7" s="5"/>
      <c r="E7" s="2"/>
      <c r="F7" s="5"/>
      <c r="G7" s="6"/>
      <c r="I7" s="5"/>
      <c r="J7" s="2"/>
      <c r="K7" s="5"/>
      <c r="M7" s="22" t="s">
        <v>61</v>
      </c>
      <c r="N7" s="14"/>
      <c r="O7" s="20"/>
      <c r="P7" s="5">
        <v>1120</v>
      </c>
      <c r="Q7" s="14"/>
      <c r="R7" s="20"/>
      <c r="S7" s="5">
        <v>2553.5</v>
      </c>
    </row>
    <row r="8" spans="2:19" x14ac:dyDescent="0.3">
      <c r="B8" s="4" t="s">
        <v>32</v>
      </c>
      <c r="C8" s="19">
        <f>D9+D10</f>
        <v>1467.8</v>
      </c>
      <c r="D8" s="5"/>
      <c r="E8" s="19">
        <f>F9+F10</f>
        <v>36.299999999999997</v>
      </c>
      <c r="F8" s="5"/>
      <c r="G8" s="6" t="s">
        <v>3</v>
      </c>
      <c r="I8" s="5"/>
      <c r="J8" s="2"/>
      <c r="K8" s="5"/>
      <c r="M8" s="22" t="s">
        <v>38</v>
      </c>
      <c r="N8" s="14"/>
      <c r="O8" s="20"/>
      <c r="P8" s="5">
        <v>850</v>
      </c>
      <c r="Q8" s="14"/>
      <c r="R8" s="20"/>
      <c r="S8" s="5">
        <v>750</v>
      </c>
    </row>
    <row r="9" spans="2:19" x14ac:dyDescent="0.3">
      <c r="B9" s="6" t="s">
        <v>30</v>
      </c>
      <c r="C9" s="2"/>
      <c r="D9" s="5">
        <v>1250</v>
      </c>
      <c r="E9" s="2"/>
      <c r="F9" s="5">
        <v>0</v>
      </c>
      <c r="G9" s="6" t="s">
        <v>5</v>
      </c>
      <c r="I9" s="5">
        <v>-28436.75</v>
      </c>
      <c r="J9" s="2"/>
      <c r="K9" s="5">
        <v>-19882.400000000001</v>
      </c>
      <c r="M9" s="22" t="s">
        <v>19</v>
      </c>
      <c r="N9" s="11"/>
      <c r="O9" s="18"/>
      <c r="P9" s="5">
        <v>2200</v>
      </c>
      <c r="R9" s="20"/>
      <c r="S9" s="32">
        <v>5288</v>
      </c>
    </row>
    <row r="10" spans="2:19" x14ac:dyDescent="0.3">
      <c r="B10" s="6" t="s">
        <v>31</v>
      </c>
      <c r="C10" s="2"/>
      <c r="D10" s="5">
        <v>217.8</v>
      </c>
      <c r="E10" s="2"/>
      <c r="F10" s="5">
        <v>36.299999999999997</v>
      </c>
      <c r="G10" s="6" t="s">
        <v>6</v>
      </c>
      <c r="I10" s="5">
        <v>-34870.6</v>
      </c>
      <c r="J10" s="2"/>
      <c r="K10" s="5">
        <v>-32870.6</v>
      </c>
      <c r="M10" s="22" t="s">
        <v>33</v>
      </c>
      <c r="N10" s="11"/>
      <c r="O10" s="18"/>
      <c r="P10" s="5">
        <v>10850</v>
      </c>
      <c r="R10" s="20"/>
      <c r="S10" s="32">
        <f>3895+250</f>
        <v>4145</v>
      </c>
    </row>
    <row r="11" spans="2:19" x14ac:dyDescent="0.3">
      <c r="B11" s="2"/>
      <c r="C11" s="2"/>
      <c r="D11" s="5"/>
      <c r="E11" s="2"/>
      <c r="F11" s="5"/>
      <c r="G11" s="2"/>
      <c r="I11" s="5"/>
      <c r="J11" s="2"/>
      <c r="K11" s="5"/>
      <c r="M11" s="22" t="s">
        <v>20</v>
      </c>
      <c r="N11" s="11"/>
      <c r="O11" s="18"/>
      <c r="P11" s="5">
        <v>8554.35</v>
      </c>
      <c r="R11" s="20"/>
      <c r="S11" s="32">
        <v>4559.75</v>
      </c>
    </row>
    <row r="12" spans="2:19" x14ac:dyDescent="0.3">
      <c r="B12" s="2" t="s">
        <v>0</v>
      </c>
      <c r="C12" s="19">
        <f>SUM(D13:D14)</f>
        <v>11234.79</v>
      </c>
      <c r="D12" s="3"/>
      <c r="E12" s="19">
        <f>SUM(F13:F14)</f>
        <v>10060.64</v>
      </c>
      <c r="F12" s="3"/>
      <c r="G12" s="4" t="s">
        <v>8</v>
      </c>
      <c r="H12" s="16">
        <f>SUM(I13:I14)</f>
        <v>0</v>
      </c>
      <c r="I12" s="3"/>
      <c r="J12" s="19">
        <f>SUM(K13:K14)</f>
        <v>3800</v>
      </c>
      <c r="K12" s="3"/>
      <c r="M12" s="10"/>
      <c r="O12" s="18"/>
      <c r="P12" s="5"/>
      <c r="R12" s="20"/>
      <c r="S12" s="5"/>
    </row>
    <row r="13" spans="2:19" x14ac:dyDescent="0.3">
      <c r="B13" s="6" t="s">
        <v>11</v>
      </c>
      <c r="C13" s="2"/>
      <c r="D13" s="5">
        <v>11234.79</v>
      </c>
      <c r="E13" s="2"/>
      <c r="F13" s="5">
        <v>10060.64</v>
      </c>
      <c r="G13" s="6" t="s">
        <v>9</v>
      </c>
      <c r="I13" s="5">
        <v>0</v>
      </c>
      <c r="J13" s="2"/>
      <c r="K13" s="5">
        <v>1600</v>
      </c>
      <c r="M13" s="21" t="s">
        <v>25</v>
      </c>
      <c r="N13" s="12"/>
      <c r="O13" s="18">
        <f>SUM(P14:P17)</f>
        <v>-9087.06</v>
      </c>
      <c r="P13" s="5"/>
      <c r="R13" s="18">
        <f>SUM(S14:S17)</f>
        <v>-7628.62</v>
      </c>
      <c r="S13" s="5"/>
    </row>
    <row r="14" spans="2:19" x14ac:dyDescent="0.3">
      <c r="B14" s="2"/>
      <c r="C14" s="2"/>
      <c r="D14" s="5"/>
      <c r="E14" s="2"/>
      <c r="F14" s="5"/>
      <c r="G14" s="6" t="s">
        <v>42</v>
      </c>
      <c r="I14" s="5">
        <v>0</v>
      </c>
      <c r="J14" s="2"/>
      <c r="K14" s="5">
        <v>2200</v>
      </c>
      <c r="M14" s="22" t="s">
        <v>69</v>
      </c>
      <c r="N14" s="11"/>
      <c r="O14" s="18"/>
      <c r="P14" s="5">
        <v>0</v>
      </c>
      <c r="R14" s="20"/>
      <c r="S14" s="5">
        <v>-5</v>
      </c>
    </row>
    <row r="15" spans="2:19" x14ac:dyDescent="0.3">
      <c r="B15" s="2"/>
      <c r="C15" s="2"/>
      <c r="D15" s="5"/>
      <c r="E15" s="2"/>
      <c r="F15" s="5"/>
      <c r="G15" s="6"/>
      <c r="I15" s="5"/>
      <c r="J15" s="2"/>
      <c r="K15" s="5"/>
      <c r="M15" s="22" t="s">
        <v>41</v>
      </c>
      <c r="N15" s="11"/>
      <c r="O15" s="18"/>
      <c r="P15" s="5">
        <v>-2412.2399999999998</v>
      </c>
      <c r="R15" s="20"/>
      <c r="S15" s="5">
        <v>0</v>
      </c>
    </row>
    <row r="16" spans="2:19" ht="18" thickBot="1" x14ac:dyDescent="0.5">
      <c r="B16" s="9" t="s">
        <v>13</v>
      </c>
      <c r="C16" s="60">
        <f>C4+C8+C12</f>
        <v>12702.59</v>
      </c>
      <c r="D16" s="58"/>
      <c r="E16" s="50">
        <f>E4+E8+E12</f>
        <v>10819.82</v>
      </c>
      <c r="F16" s="51"/>
      <c r="G16" s="9" t="s">
        <v>14</v>
      </c>
      <c r="H16" s="57">
        <f>SUM(H4,I13:I14)</f>
        <v>12702.589999999989</v>
      </c>
      <c r="I16" s="58"/>
      <c r="J16" s="50">
        <f>SUM(J4,K13:K14)</f>
        <v>10819.819999999992</v>
      </c>
      <c r="K16" s="51"/>
      <c r="M16" s="22" t="s">
        <v>62</v>
      </c>
      <c r="N16" s="11"/>
      <c r="O16" s="18"/>
      <c r="P16" s="5">
        <v>-722.88</v>
      </c>
      <c r="R16" s="20"/>
      <c r="S16" s="5">
        <v>-1343.07</v>
      </c>
    </row>
    <row r="17" spans="2:19" x14ac:dyDescent="0.3">
      <c r="B17" s="1"/>
      <c r="M17" s="22" t="s">
        <v>54</v>
      </c>
      <c r="N17" s="11"/>
      <c r="O17" s="18"/>
      <c r="P17" s="5">
        <v>-5951.94</v>
      </c>
      <c r="R17" s="20"/>
      <c r="S17" s="5">
        <v>-6280.55</v>
      </c>
    </row>
    <row r="18" spans="2:19" ht="17.25" x14ac:dyDescent="0.45">
      <c r="B18" s="26" t="s">
        <v>34</v>
      </c>
      <c r="D18" s="14"/>
      <c r="J18" s="17"/>
      <c r="K18" s="17"/>
      <c r="M18" s="22"/>
      <c r="N18" s="11"/>
      <c r="O18" s="18"/>
      <c r="P18" s="5"/>
      <c r="R18" s="20"/>
      <c r="S18" s="5"/>
    </row>
    <row r="19" spans="2:19" ht="15" customHeight="1" x14ac:dyDescent="0.3">
      <c r="B19" s="1" t="s">
        <v>36</v>
      </c>
      <c r="D19" s="14"/>
      <c r="F19" s="14">
        <v>10554.349999999999</v>
      </c>
      <c r="G19" s="31"/>
      <c r="H19" s="31"/>
      <c r="I19" s="31"/>
      <c r="M19" s="23" t="s">
        <v>27</v>
      </c>
      <c r="N19" s="13"/>
      <c r="O19" s="18">
        <f>O3+O13</f>
        <v>18880.64</v>
      </c>
      <c r="P19" s="5"/>
      <c r="R19" s="18">
        <f>R3+R13</f>
        <v>9667.630000000001</v>
      </c>
      <c r="S19" s="5"/>
    </row>
    <row r="20" spans="2:19" x14ac:dyDescent="0.3">
      <c r="B20" s="1" t="s">
        <v>37</v>
      </c>
      <c r="D20" s="14"/>
      <c r="F20" s="14">
        <v>8559.75</v>
      </c>
      <c r="G20" s="31"/>
      <c r="H20" s="31"/>
      <c r="I20" s="31"/>
      <c r="M20" s="22"/>
      <c r="N20" s="11"/>
      <c r="O20" s="18"/>
      <c r="P20" s="5"/>
      <c r="R20" s="20"/>
      <c r="S20" s="5"/>
    </row>
    <row r="21" spans="2:19" x14ac:dyDescent="0.3">
      <c r="B21" s="1" t="s">
        <v>48</v>
      </c>
      <c r="D21" s="14"/>
      <c r="F21" s="14">
        <v>15718.79</v>
      </c>
      <c r="M21" s="21" t="s">
        <v>21</v>
      </c>
      <c r="N21" s="12"/>
      <c r="O21" s="18">
        <f>SUM(P22:P26)</f>
        <v>-2643.4900000000002</v>
      </c>
      <c r="P21" s="5"/>
      <c r="R21" s="18">
        <f>SUM(S22:S26)</f>
        <v>-3335.21</v>
      </c>
      <c r="S21" s="5"/>
    </row>
    <row r="22" spans="2:19" x14ac:dyDescent="0.3">
      <c r="B22" s="1" t="s">
        <v>49</v>
      </c>
      <c r="D22" s="14"/>
      <c r="F22" s="14">
        <v>3783.8499999999985</v>
      </c>
      <c r="M22" s="22" t="s">
        <v>22</v>
      </c>
      <c r="N22" s="11"/>
      <c r="O22" s="2"/>
      <c r="P22" s="5">
        <v>-703.24</v>
      </c>
      <c r="R22" s="20"/>
      <c r="S22" s="5">
        <v>-524.75</v>
      </c>
    </row>
    <row r="23" spans="2:19" x14ac:dyDescent="0.3">
      <c r="B23" s="1" t="s">
        <v>50</v>
      </c>
      <c r="D23" s="14"/>
      <c r="F23" s="14">
        <v>3918.4500000000007</v>
      </c>
      <c r="I23" s="30"/>
      <c r="M23" s="22" t="s">
        <v>23</v>
      </c>
      <c r="N23" s="11"/>
      <c r="O23" s="2"/>
      <c r="P23" s="5">
        <v>-1225</v>
      </c>
      <c r="R23" s="20"/>
      <c r="S23" s="5">
        <v>-1690</v>
      </c>
    </row>
    <row r="24" spans="2:19" x14ac:dyDescent="0.3">
      <c r="B24" s="1" t="s">
        <v>51</v>
      </c>
      <c r="D24" s="14"/>
      <c r="F24" s="14">
        <v>6201.5599999999995</v>
      </c>
      <c r="M24" s="22" t="s">
        <v>29</v>
      </c>
      <c r="N24" s="11"/>
      <c r="O24" s="2"/>
      <c r="P24" s="5">
        <f>-72.6-36.3</f>
        <v>-108.89999999999999</v>
      </c>
      <c r="R24" s="20"/>
      <c r="S24" s="5">
        <v>-72.599999999999994</v>
      </c>
    </row>
    <row r="25" spans="2:19" x14ac:dyDescent="0.3">
      <c r="B25" s="1" t="s">
        <v>52</v>
      </c>
      <c r="D25" s="14"/>
      <c r="F25" s="14">
        <v>6770.6</v>
      </c>
      <c r="M25" s="22" t="s">
        <v>24</v>
      </c>
      <c r="N25" s="11"/>
      <c r="O25" s="2"/>
      <c r="P25" s="5">
        <v>-314.43</v>
      </c>
      <c r="R25" s="20"/>
      <c r="S25" s="5">
        <v>-788.89</v>
      </c>
    </row>
    <row r="26" spans="2:19" x14ac:dyDescent="0.3">
      <c r="B26" s="1" t="s">
        <v>53</v>
      </c>
      <c r="D26" s="14"/>
      <c r="F26" s="14">
        <v>7800</v>
      </c>
      <c r="M26" s="22" t="s">
        <v>26</v>
      </c>
      <c r="N26" s="11"/>
      <c r="O26" s="2"/>
      <c r="P26" s="5">
        <v>-291.92</v>
      </c>
      <c r="R26" s="20"/>
      <c r="S26" s="5">
        <v>-258.97000000000003</v>
      </c>
    </row>
    <row r="27" spans="2:19" x14ac:dyDescent="0.3">
      <c r="B27" s="1"/>
      <c r="D27" s="14"/>
      <c r="M27" s="10"/>
      <c r="O27" s="2"/>
      <c r="P27" s="5"/>
      <c r="R27" s="20"/>
      <c r="S27" s="3"/>
    </row>
    <row r="28" spans="2:19" ht="18" thickBot="1" x14ac:dyDescent="0.5">
      <c r="B28" s="54" t="s">
        <v>70</v>
      </c>
      <c r="C28" s="54"/>
      <c r="D28" s="54"/>
      <c r="E28" s="54"/>
      <c r="F28" s="45">
        <f>SUM(F19:F27)</f>
        <v>63307.35</v>
      </c>
      <c r="M28" s="24" t="s">
        <v>28</v>
      </c>
      <c r="N28" s="36"/>
      <c r="O28" s="43">
        <f>O19+O21-0.03</f>
        <v>16237.119999999999</v>
      </c>
      <c r="P28" s="35"/>
      <c r="Q28" s="37"/>
      <c r="R28" s="34">
        <f>R19+R21</f>
        <v>6332.420000000001</v>
      </c>
      <c r="S28" s="38"/>
    </row>
    <row r="29" spans="2:19" x14ac:dyDescent="0.3">
      <c r="B29" s="1"/>
      <c r="C29" s="14"/>
      <c r="D29" s="14"/>
    </row>
    <row r="30" spans="2:19" x14ac:dyDescent="0.3">
      <c r="B30" s="1"/>
      <c r="C30" s="14"/>
      <c r="D30" s="14"/>
    </row>
    <row r="31" spans="2:19" x14ac:dyDescent="0.3">
      <c r="B31" s="1"/>
      <c r="C31" s="14"/>
      <c r="D31" s="14"/>
    </row>
    <row r="32" spans="2:19" x14ac:dyDescent="0.3">
      <c r="B32" s="1"/>
      <c r="D32" s="14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</sheetData>
  <mergeCells count="12">
    <mergeCell ref="O2:P2"/>
    <mergeCell ref="R2:S2"/>
    <mergeCell ref="B2:K2"/>
    <mergeCell ref="B28:E28"/>
    <mergeCell ref="J16:K16"/>
    <mergeCell ref="H16:I16"/>
    <mergeCell ref="C16:D16"/>
    <mergeCell ref="E16:F16"/>
    <mergeCell ref="H3:I3"/>
    <mergeCell ref="J3:K3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D4D2-98F2-4272-8E80-9D272052DFF6}">
  <sheetPr>
    <tabColor rgb="FF00B050"/>
  </sheetPr>
  <dimension ref="B1:S42"/>
  <sheetViews>
    <sheetView zoomScale="70" zoomScaleNormal="70" workbookViewId="0">
      <selection activeCell="F20" sqref="B19:F20"/>
    </sheetView>
  </sheetViews>
  <sheetFormatPr defaultRowHeight="15" x14ac:dyDescent="0.3"/>
  <cols>
    <col min="1" max="1" width="15.28515625" style="1" bestFit="1" customWidth="1"/>
    <col min="2" max="2" width="22.5703125" style="33" customWidth="1"/>
    <col min="3" max="6" width="9.140625" style="1"/>
    <col min="7" max="7" width="51.7109375" style="1" bestFit="1" customWidth="1"/>
    <col min="8" max="10" width="9.140625" style="1"/>
    <col min="11" max="11" width="8.5703125" style="1" bestFit="1" customWidth="1"/>
    <col min="12" max="12" width="9.140625" style="1"/>
    <col min="13" max="13" width="32.85546875" style="1" bestFit="1" customWidth="1"/>
    <col min="14" max="14" width="2.42578125" style="1" customWidth="1"/>
    <col min="15" max="16" width="9.140625" style="1"/>
    <col min="17" max="17" width="3.28515625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3"/>
      <c r="K2" s="41"/>
      <c r="M2" s="25" t="s">
        <v>17</v>
      </c>
      <c r="O2" s="46">
        <v>2023</v>
      </c>
      <c r="P2" s="47"/>
      <c r="R2" s="46">
        <v>2022</v>
      </c>
      <c r="S2" s="47"/>
    </row>
    <row r="3" spans="2:19" ht="15.75" thickBot="1" x14ac:dyDescent="0.35">
      <c r="B3" s="9" t="s">
        <v>15</v>
      </c>
      <c r="C3" s="48">
        <v>2023</v>
      </c>
      <c r="D3" s="49"/>
      <c r="E3" s="48">
        <v>2022</v>
      </c>
      <c r="F3" s="49"/>
      <c r="G3" s="9" t="s">
        <v>16</v>
      </c>
      <c r="H3" s="48">
        <v>2023</v>
      </c>
      <c r="I3" s="49"/>
      <c r="J3" s="48">
        <v>2022</v>
      </c>
      <c r="K3" s="49"/>
      <c r="M3" s="21" t="s">
        <v>18</v>
      </c>
      <c r="N3" s="12"/>
      <c r="O3" s="18">
        <f>SUM(P4:P12)</f>
        <v>17296.25</v>
      </c>
      <c r="P3" s="3"/>
      <c r="R3" s="18">
        <f>SUM(S4:S12)</f>
        <v>26739.49</v>
      </c>
      <c r="S3" s="3"/>
    </row>
    <row r="4" spans="2:19" x14ac:dyDescent="0.3">
      <c r="B4" s="4" t="s">
        <v>1</v>
      </c>
      <c r="C4" s="18">
        <f>D5</f>
        <v>722.88</v>
      </c>
      <c r="D4" s="3"/>
      <c r="E4" s="18">
        <f>F5</f>
        <v>0</v>
      </c>
      <c r="F4" s="3"/>
      <c r="G4" s="4" t="s">
        <v>2</v>
      </c>
      <c r="H4" s="18">
        <f>SUM(I5:I10)</f>
        <v>7019.8199999999924</v>
      </c>
      <c r="I4" s="3"/>
      <c r="J4" s="18">
        <f>SUM(K5:K10)</f>
        <v>9247.1499999999942</v>
      </c>
      <c r="K4" s="3"/>
      <c r="M4" s="22" t="s">
        <v>56</v>
      </c>
      <c r="N4" s="11"/>
      <c r="O4" s="20"/>
      <c r="P4" s="32">
        <v>0</v>
      </c>
      <c r="R4" s="20"/>
      <c r="S4" s="32">
        <v>155.75</v>
      </c>
    </row>
    <row r="5" spans="2:19" x14ac:dyDescent="0.3">
      <c r="B5" s="6" t="s">
        <v>10</v>
      </c>
      <c r="C5" s="2"/>
      <c r="D5" s="5">
        <v>722.88</v>
      </c>
      <c r="E5" s="2"/>
      <c r="F5" s="5">
        <v>0</v>
      </c>
      <c r="G5" s="6" t="s">
        <v>4</v>
      </c>
      <c r="H5" s="2"/>
      <c r="I5" s="5">
        <v>53440.399999999994</v>
      </c>
      <c r="J5" s="2"/>
      <c r="K5" s="5">
        <v>34144.369999999995</v>
      </c>
      <c r="M5" s="22" t="s">
        <v>39</v>
      </c>
      <c r="O5" s="20"/>
      <c r="P5" s="5">
        <v>0</v>
      </c>
      <c r="R5" s="20"/>
      <c r="S5" s="5">
        <v>1145.5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v>6332.420000000001</v>
      </c>
      <c r="J6" s="2"/>
      <c r="K6" s="5">
        <v>19296.03</v>
      </c>
      <c r="M6" s="22" t="s">
        <v>61</v>
      </c>
      <c r="O6" s="20"/>
      <c r="P6" s="5">
        <v>2553.5</v>
      </c>
      <c r="R6" s="20"/>
      <c r="S6" s="5">
        <v>4090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38</v>
      </c>
      <c r="O7" s="20"/>
      <c r="P7" s="5">
        <v>750</v>
      </c>
      <c r="R7" s="20"/>
      <c r="S7" s="5">
        <v>700</v>
      </c>
    </row>
    <row r="8" spans="2:19" x14ac:dyDescent="0.3">
      <c r="B8" s="4" t="s">
        <v>32</v>
      </c>
      <c r="C8" s="19">
        <f>D9+D10</f>
        <v>36.299999999999997</v>
      </c>
      <c r="D8" s="5"/>
      <c r="E8" s="19">
        <f>F9+F10</f>
        <v>908.9</v>
      </c>
      <c r="F8" s="5"/>
      <c r="G8" s="6" t="s">
        <v>3</v>
      </c>
      <c r="H8" s="2"/>
      <c r="I8" s="5"/>
      <c r="J8" s="2"/>
      <c r="K8" s="5"/>
      <c r="M8" s="22" t="s">
        <v>68</v>
      </c>
      <c r="O8" s="20"/>
      <c r="P8" s="5">
        <v>0</v>
      </c>
      <c r="R8" s="20"/>
      <c r="S8" s="5">
        <v>2028</v>
      </c>
    </row>
    <row r="9" spans="2:19" x14ac:dyDescent="0.3">
      <c r="B9" s="6" t="s">
        <v>30</v>
      </c>
      <c r="C9" s="2"/>
      <c r="D9" s="5">
        <v>0</v>
      </c>
      <c r="E9" s="2"/>
      <c r="F9" s="5">
        <v>800</v>
      </c>
      <c r="G9" s="6" t="s">
        <v>5</v>
      </c>
      <c r="H9" s="2"/>
      <c r="I9" s="5">
        <v>-19882.400000000001</v>
      </c>
      <c r="J9" s="2"/>
      <c r="K9" s="5">
        <v>-15322.65</v>
      </c>
      <c r="M9" s="22" t="s">
        <v>66</v>
      </c>
      <c r="O9" s="20"/>
      <c r="P9" s="5">
        <v>0</v>
      </c>
      <c r="R9" s="20"/>
      <c r="S9" s="5">
        <v>451.45</v>
      </c>
    </row>
    <row r="10" spans="2:19" x14ac:dyDescent="0.3">
      <c r="B10" s="6" t="s">
        <v>31</v>
      </c>
      <c r="C10" s="2"/>
      <c r="D10" s="5">
        <v>36.299999999999997</v>
      </c>
      <c r="E10" s="2"/>
      <c r="F10" s="5">
        <v>108.9</v>
      </c>
      <c r="G10" s="6" t="s">
        <v>6</v>
      </c>
      <c r="H10" s="2"/>
      <c r="I10" s="5">
        <v>-32870.6</v>
      </c>
      <c r="J10" s="2"/>
      <c r="K10" s="5">
        <v>-28870.6</v>
      </c>
      <c r="M10" s="22" t="s">
        <v>19</v>
      </c>
      <c r="N10" s="11"/>
      <c r="O10" s="20"/>
      <c r="P10" s="32">
        <v>5288</v>
      </c>
      <c r="R10" s="20"/>
      <c r="S10" s="32">
        <v>2155</v>
      </c>
    </row>
    <row r="11" spans="2:19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22" t="s">
        <v>33</v>
      </c>
      <c r="N11" s="11"/>
      <c r="O11" s="20"/>
      <c r="P11" s="32">
        <f>3895+250</f>
        <v>4145</v>
      </c>
      <c r="R11" s="20"/>
      <c r="S11" s="32">
        <v>8295</v>
      </c>
    </row>
    <row r="12" spans="2:19" x14ac:dyDescent="0.3">
      <c r="B12" s="2" t="s">
        <v>0</v>
      </c>
      <c r="C12" s="19">
        <f>SUM(D13:D14)</f>
        <v>10060.64</v>
      </c>
      <c r="D12" s="3"/>
      <c r="E12" s="19">
        <f>SUM(F13:F14)</f>
        <v>9238.25</v>
      </c>
      <c r="F12" s="3"/>
      <c r="G12" s="4" t="s">
        <v>8</v>
      </c>
      <c r="H12" s="19">
        <f>SUM(I13:I14)</f>
        <v>3800</v>
      </c>
      <c r="I12" s="3"/>
      <c r="J12" s="19">
        <f t="shared" ref="J12" si="0">SUM(K13:K14)</f>
        <v>900</v>
      </c>
      <c r="K12" s="3"/>
      <c r="M12" s="22" t="s">
        <v>20</v>
      </c>
      <c r="N12" s="11"/>
      <c r="O12" s="20"/>
      <c r="P12" s="32">
        <v>4559.75</v>
      </c>
      <c r="R12" s="20"/>
      <c r="S12" s="32">
        <v>7718.79</v>
      </c>
    </row>
    <row r="13" spans="2:19" x14ac:dyDescent="0.3">
      <c r="B13" s="6" t="s">
        <v>11</v>
      </c>
      <c r="C13" s="2"/>
      <c r="D13" s="5">
        <v>10060.64</v>
      </c>
      <c r="E13" s="2"/>
      <c r="F13" s="5">
        <v>9238.25</v>
      </c>
      <c r="G13" s="6" t="s">
        <v>9</v>
      </c>
      <c r="H13" s="2"/>
      <c r="I13" s="5">
        <v>1600</v>
      </c>
      <c r="J13" s="2"/>
      <c r="K13" s="5">
        <v>0</v>
      </c>
      <c r="M13" s="10"/>
      <c r="O13" s="20"/>
      <c r="P13" s="5"/>
      <c r="R13" s="20"/>
      <c r="S13" s="5"/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2200</v>
      </c>
      <c r="J14" s="2"/>
      <c r="K14" s="5">
        <v>900</v>
      </c>
      <c r="M14" s="21" t="s">
        <v>25</v>
      </c>
      <c r="N14" s="12"/>
      <c r="O14" s="18">
        <f>SUM(P15:P18)</f>
        <v>-7628.62</v>
      </c>
      <c r="P14" s="5"/>
      <c r="R14" s="18">
        <f>SUM(S15:S18)</f>
        <v>-7037.63</v>
      </c>
      <c r="S14" s="5"/>
    </row>
    <row r="15" spans="2:19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2" t="s">
        <v>69</v>
      </c>
      <c r="N15" s="11"/>
      <c r="O15" s="20"/>
      <c r="P15" s="5">
        <v>-5</v>
      </c>
      <c r="R15" s="20"/>
      <c r="S15" s="5">
        <f>-8.75-1-7.5</f>
        <v>-17.25</v>
      </c>
    </row>
    <row r="16" spans="2:19" ht="18" thickBot="1" x14ac:dyDescent="0.5">
      <c r="B16" s="9" t="s">
        <v>13</v>
      </c>
      <c r="C16" s="50">
        <f>C4+C8+C12</f>
        <v>10819.82</v>
      </c>
      <c r="D16" s="51"/>
      <c r="E16" s="50">
        <f>E4+E8+E12</f>
        <v>10147.15</v>
      </c>
      <c r="F16" s="51"/>
      <c r="G16" s="9" t="s">
        <v>14</v>
      </c>
      <c r="H16" s="50">
        <f>SUM(H4,I13:I14)</f>
        <v>10819.819999999992</v>
      </c>
      <c r="I16" s="51"/>
      <c r="J16" s="50">
        <f t="shared" ref="J16" si="1">SUM(J4,K13:K14)</f>
        <v>10147.149999999994</v>
      </c>
      <c r="K16" s="51"/>
      <c r="M16" s="22" t="s">
        <v>62</v>
      </c>
      <c r="N16" s="11"/>
      <c r="O16" s="20"/>
      <c r="P16" s="5">
        <v>-1343.07</v>
      </c>
      <c r="R16" s="20"/>
      <c r="S16" s="5">
        <f>-3045.02-114.95</f>
        <v>-3159.97</v>
      </c>
    </row>
    <row r="17" spans="2:19" x14ac:dyDescent="0.3">
      <c r="B17" s="1"/>
      <c r="M17" s="22" t="s">
        <v>67</v>
      </c>
      <c r="N17" s="11"/>
      <c r="O17" s="20"/>
      <c r="P17" s="5">
        <v>0</v>
      </c>
      <c r="R17" s="20"/>
      <c r="S17" s="5">
        <f>-93.67-500.15-136.58</f>
        <v>-730.4</v>
      </c>
    </row>
    <row r="18" spans="2:19" ht="17.25" x14ac:dyDescent="0.45">
      <c r="B18" s="26" t="s">
        <v>34</v>
      </c>
      <c r="D18" s="14"/>
      <c r="H18" s="17"/>
      <c r="I18" s="17"/>
      <c r="J18" s="17"/>
      <c r="K18" s="17"/>
      <c r="M18" s="22" t="s">
        <v>54</v>
      </c>
      <c r="N18" s="11"/>
      <c r="O18" s="20"/>
      <c r="P18" s="5">
        <v>-6280.55</v>
      </c>
      <c r="R18" s="20"/>
      <c r="S18" s="5">
        <v>-3130.01</v>
      </c>
    </row>
    <row r="19" spans="2:19" x14ac:dyDescent="0.3">
      <c r="B19" s="1" t="s">
        <v>37</v>
      </c>
      <c r="D19" s="14"/>
      <c r="F19" s="14">
        <v>8559.75</v>
      </c>
      <c r="G19" s="44"/>
      <c r="M19" s="22"/>
      <c r="N19" s="11"/>
      <c r="O19" s="20"/>
      <c r="P19" s="5"/>
      <c r="R19" s="20"/>
      <c r="S19" s="5"/>
    </row>
    <row r="20" spans="2:19" x14ac:dyDescent="0.3">
      <c r="B20" s="1" t="s">
        <v>48</v>
      </c>
      <c r="D20" s="14"/>
      <c r="F20" s="14">
        <v>15718.79</v>
      </c>
      <c r="G20" s="31"/>
      <c r="M20" s="23" t="s">
        <v>27</v>
      </c>
      <c r="N20" s="13"/>
      <c r="O20" s="18">
        <f>O3+O14</f>
        <v>9667.630000000001</v>
      </c>
      <c r="P20" s="5"/>
      <c r="R20" s="18">
        <f>R3+R14</f>
        <v>19701.86</v>
      </c>
      <c r="S20" s="5"/>
    </row>
    <row r="21" spans="2:19" x14ac:dyDescent="0.3">
      <c r="B21" s="1" t="s">
        <v>49</v>
      </c>
      <c r="D21" s="14"/>
      <c r="F21" s="14">
        <v>3783.8499999999985</v>
      </c>
      <c r="M21" s="22"/>
      <c r="N21" s="11"/>
      <c r="O21" s="20"/>
      <c r="P21" s="5"/>
      <c r="R21" s="20"/>
      <c r="S21" s="5"/>
    </row>
    <row r="22" spans="2:19" x14ac:dyDescent="0.3">
      <c r="B22" s="1" t="s">
        <v>50</v>
      </c>
      <c r="D22" s="14"/>
      <c r="F22" s="14">
        <v>3918.4500000000007</v>
      </c>
      <c r="M22" s="21" t="s">
        <v>21</v>
      </c>
      <c r="N22" s="12"/>
      <c r="O22" s="18">
        <f>SUM(P23:P27)</f>
        <v>-3335.21</v>
      </c>
      <c r="P22" s="5"/>
      <c r="R22" s="18">
        <f>SUM(S23:S27)</f>
        <v>-405.83000000000004</v>
      </c>
      <c r="S22" s="5"/>
    </row>
    <row r="23" spans="2:19" x14ac:dyDescent="0.3">
      <c r="B23" s="1" t="s">
        <v>51</v>
      </c>
      <c r="D23" s="14"/>
      <c r="F23" s="14">
        <v>6201.5599999999995</v>
      </c>
      <c r="G23" s="30"/>
      <c r="M23" s="22" t="s">
        <v>22</v>
      </c>
      <c r="N23" s="11"/>
      <c r="O23" s="20"/>
      <c r="P23" s="5">
        <v>-524.75</v>
      </c>
      <c r="R23" s="20"/>
      <c r="S23" s="5">
        <v>-43.02</v>
      </c>
    </row>
    <row r="24" spans="2:19" x14ac:dyDescent="0.3">
      <c r="B24" s="1" t="s">
        <v>52</v>
      </c>
      <c r="D24" s="14"/>
      <c r="F24" s="14">
        <v>6770.6</v>
      </c>
      <c r="M24" s="22" t="s">
        <v>23</v>
      </c>
      <c r="N24" s="11"/>
      <c r="O24" s="20"/>
      <c r="P24" s="5">
        <v>-1690</v>
      </c>
      <c r="R24" s="20"/>
      <c r="S24" s="5">
        <v>0</v>
      </c>
    </row>
    <row r="25" spans="2:19" x14ac:dyDescent="0.3">
      <c r="B25" s="1" t="s">
        <v>53</v>
      </c>
      <c r="D25" s="14"/>
      <c r="F25" s="14">
        <v>7800</v>
      </c>
      <c r="M25" s="22" t="s">
        <v>29</v>
      </c>
      <c r="N25" s="11"/>
      <c r="O25" s="20"/>
      <c r="P25" s="5">
        <v>-72.599999999999994</v>
      </c>
      <c r="R25" s="20"/>
      <c r="S25" s="5">
        <v>-108.9</v>
      </c>
    </row>
    <row r="26" spans="2:19" x14ac:dyDescent="0.3">
      <c r="B26" s="1"/>
      <c r="D26" s="14"/>
      <c r="M26" s="22" t="s">
        <v>24</v>
      </c>
      <c r="N26" s="11"/>
      <c r="O26" s="20"/>
      <c r="P26" s="5">
        <v>-788.89</v>
      </c>
      <c r="R26" s="20"/>
      <c r="S26" s="5">
        <v>-41.48</v>
      </c>
    </row>
    <row r="27" spans="2:19" ht="17.25" x14ac:dyDescent="0.45">
      <c r="B27" s="54" t="s">
        <v>70</v>
      </c>
      <c r="C27" s="54"/>
      <c r="D27" s="54"/>
      <c r="E27" s="54"/>
      <c r="F27" s="45">
        <f>SUM(F19:F26)</f>
        <v>52753</v>
      </c>
      <c r="M27" s="22" t="s">
        <v>26</v>
      </c>
      <c r="N27" s="11"/>
      <c r="O27" s="20"/>
      <c r="P27" s="5">
        <v>-258.97000000000003</v>
      </c>
      <c r="R27" s="20"/>
      <c r="S27" s="5">
        <v>-212.43</v>
      </c>
    </row>
    <row r="28" spans="2:19" x14ac:dyDescent="0.3">
      <c r="B28" s="1"/>
      <c r="M28" s="10"/>
      <c r="O28" s="20"/>
      <c r="P28" s="3"/>
      <c r="R28" s="20"/>
      <c r="S28" s="3"/>
    </row>
    <row r="29" spans="2:19" ht="18" thickBot="1" x14ac:dyDescent="0.5">
      <c r="B29" s="1"/>
      <c r="M29" s="24" t="s">
        <v>28</v>
      </c>
      <c r="N29" s="13"/>
      <c r="O29" s="34">
        <f>O20+O22</f>
        <v>6332.420000000001</v>
      </c>
      <c r="P29" s="38"/>
      <c r="Q29" s="37"/>
      <c r="R29" s="34">
        <f>R20+R22</f>
        <v>19296.03</v>
      </c>
      <c r="S29" s="38"/>
    </row>
    <row r="30" spans="2:19" x14ac:dyDescent="0.3">
      <c r="B30" s="1"/>
    </row>
    <row r="31" spans="2:19" x14ac:dyDescent="0.3">
      <c r="B31" s="1"/>
    </row>
    <row r="32" spans="2:19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</sheetData>
  <mergeCells count="12">
    <mergeCell ref="O2:P2"/>
    <mergeCell ref="R2:S2"/>
    <mergeCell ref="B2:J2"/>
    <mergeCell ref="B27:E27"/>
    <mergeCell ref="H16:I16"/>
    <mergeCell ref="J16:K16"/>
    <mergeCell ref="C16:D16"/>
    <mergeCell ref="E16:F16"/>
    <mergeCell ref="H3:I3"/>
    <mergeCell ref="J3:K3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9FC4-8536-41C4-853C-58AA9767F9BF}">
  <sheetPr>
    <tabColor rgb="FF00B050"/>
  </sheetPr>
  <dimension ref="B1:S41"/>
  <sheetViews>
    <sheetView zoomScale="70" zoomScaleNormal="70" workbookViewId="0">
      <selection activeCell="B19" sqref="B19:F21"/>
    </sheetView>
  </sheetViews>
  <sheetFormatPr defaultRowHeight="15" x14ac:dyDescent="0.3"/>
  <cols>
    <col min="1" max="1" width="15.28515625" style="1" bestFit="1" customWidth="1"/>
    <col min="2" max="2" width="23.140625" style="33" customWidth="1"/>
    <col min="3" max="6" width="9.140625" style="1"/>
    <col min="7" max="7" width="51.7109375" style="1" bestFit="1" customWidth="1"/>
    <col min="8" max="12" width="9.140625" style="1"/>
    <col min="13" max="13" width="31.85546875" style="1" bestFit="1" customWidth="1"/>
    <col min="14" max="14" width="2.42578125" style="1" customWidth="1"/>
    <col min="15" max="16" width="9.140625" style="1"/>
    <col min="17" max="17" width="2.7109375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46">
        <v>2022</v>
      </c>
      <c r="P2" s="47"/>
      <c r="R2" s="46">
        <v>2021</v>
      </c>
      <c r="S2" s="47"/>
    </row>
    <row r="3" spans="2:19" ht="15.75" thickBot="1" x14ac:dyDescent="0.35">
      <c r="B3" s="9" t="s">
        <v>15</v>
      </c>
      <c r="C3" s="48">
        <v>2022</v>
      </c>
      <c r="D3" s="49"/>
      <c r="E3" s="48">
        <v>2021</v>
      </c>
      <c r="F3" s="49"/>
      <c r="G3" s="9" t="s">
        <v>16</v>
      </c>
      <c r="H3" s="48">
        <v>2022</v>
      </c>
      <c r="I3" s="49"/>
      <c r="J3" s="48">
        <v>2021</v>
      </c>
      <c r="K3" s="49"/>
      <c r="M3" s="21" t="s">
        <v>18</v>
      </c>
      <c r="N3" s="12"/>
      <c r="O3" s="18">
        <f>SUM(P4:P12)</f>
        <v>26739.49</v>
      </c>
      <c r="P3" s="3"/>
      <c r="R3" s="18">
        <f>SUM(S4:S12)</f>
        <v>10474.39</v>
      </c>
      <c r="S3" s="3"/>
    </row>
    <row r="4" spans="2:19" x14ac:dyDescent="0.3">
      <c r="B4" s="4" t="s">
        <v>1</v>
      </c>
      <c r="C4" s="18">
        <f>D5</f>
        <v>0</v>
      </c>
      <c r="D4" s="3"/>
      <c r="E4" s="18">
        <f>F5</f>
        <v>0</v>
      </c>
      <c r="F4" s="3"/>
      <c r="G4" s="4" t="s">
        <v>2</v>
      </c>
      <c r="H4" s="18">
        <f>SUM(I5:I10)</f>
        <v>9247.1499999999942</v>
      </c>
      <c r="I4" s="3"/>
      <c r="J4" s="18">
        <f>SUM(K5:K10)</f>
        <v>5669.9099999999962</v>
      </c>
      <c r="K4" s="3"/>
      <c r="M4" s="22" t="s">
        <v>56</v>
      </c>
      <c r="N4" s="11"/>
      <c r="O4" s="20"/>
      <c r="P4" s="8">
        <v>155.75</v>
      </c>
      <c r="R4" s="20"/>
      <c r="S4" s="8">
        <v>112.45</v>
      </c>
    </row>
    <row r="5" spans="2:19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34144.369999999995</v>
      </c>
      <c r="J5" s="2"/>
      <c r="K5" s="5">
        <v>28491.89</v>
      </c>
      <c r="M5" s="22" t="s">
        <v>39</v>
      </c>
      <c r="O5" s="20"/>
      <c r="P5" s="5">
        <v>1145.5</v>
      </c>
      <c r="R5" s="20"/>
      <c r="S5" s="5">
        <v>0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v>19296.03</v>
      </c>
      <c r="J6" s="2"/>
      <c r="K6" s="5">
        <v>5652.48</v>
      </c>
      <c r="M6" s="22" t="s">
        <v>61</v>
      </c>
      <c r="O6" s="20"/>
      <c r="P6" s="5">
        <v>4090</v>
      </c>
      <c r="R6" s="20"/>
      <c r="S6" s="5">
        <v>2238.0500000000002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38</v>
      </c>
      <c r="O7" s="20"/>
      <c r="P7" s="5">
        <v>700</v>
      </c>
      <c r="R7" s="20"/>
      <c r="S7" s="5">
        <v>0</v>
      </c>
    </row>
    <row r="8" spans="2:19" x14ac:dyDescent="0.3">
      <c r="B8" s="4" t="s">
        <v>32</v>
      </c>
      <c r="C8" s="19">
        <f>D9+D10</f>
        <v>908.9</v>
      </c>
      <c r="D8" s="5"/>
      <c r="E8" s="19">
        <f>F9+F10</f>
        <v>500</v>
      </c>
      <c r="F8" s="5"/>
      <c r="G8" s="6" t="s">
        <v>3</v>
      </c>
      <c r="H8" s="2"/>
      <c r="I8" s="5"/>
      <c r="J8" s="2"/>
      <c r="K8" s="5"/>
      <c r="M8" s="22" t="s">
        <v>68</v>
      </c>
      <c r="O8" s="20"/>
      <c r="P8" s="5">
        <v>2028</v>
      </c>
      <c r="R8" s="20"/>
      <c r="S8" s="5">
        <v>0</v>
      </c>
    </row>
    <row r="9" spans="2:19" x14ac:dyDescent="0.3">
      <c r="B9" s="6" t="s">
        <v>30</v>
      </c>
      <c r="C9" s="2"/>
      <c r="D9" s="5">
        <v>800</v>
      </c>
      <c r="E9" s="2"/>
      <c r="F9" s="5">
        <v>500</v>
      </c>
      <c r="G9" s="6" t="s">
        <v>5</v>
      </c>
      <c r="H9" s="2"/>
      <c r="I9" s="5">
        <v>-15322.65</v>
      </c>
      <c r="J9" s="2"/>
      <c r="K9" s="5">
        <v>-7603.86</v>
      </c>
      <c r="M9" s="22" t="s">
        <v>66</v>
      </c>
      <c r="O9" s="20"/>
      <c r="P9" s="5">
        <v>451.45</v>
      </c>
      <c r="R9" s="20"/>
      <c r="S9" s="5">
        <v>0</v>
      </c>
    </row>
    <row r="10" spans="2:19" x14ac:dyDescent="0.3">
      <c r="B10" s="6" t="s">
        <v>31</v>
      </c>
      <c r="C10" s="2"/>
      <c r="D10" s="5">
        <v>108.9</v>
      </c>
      <c r="E10" s="2"/>
      <c r="F10" s="5">
        <v>0</v>
      </c>
      <c r="G10" s="6" t="s">
        <v>6</v>
      </c>
      <c r="H10" s="2"/>
      <c r="I10" s="5">
        <v>-28870.6</v>
      </c>
      <c r="J10" s="2"/>
      <c r="K10" s="5">
        <v>-20870.599999999999</v>
      </c>
      <c r="M10" s="22" t="s">
        <v>19</v>
      </c>
      <c r="N10" s="11"/>
      <c r="O10" s="20"/>
      <c r="P10" s="32">
        <v>2155</v>
      </c>
      <c r="R10" s="20"/>
      <c r="S10" s="32">
        <v>3195</v>
      </c>
    </row>
    <row r="11" spans="2:19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22" t="s">
        <v>33</v>
      </c>
      <c r="N11" s="11"/>
      <c r="O11" s="20"/>
      <c r="P11" s="32">
        <v>8295</v>
      </c>
      <c r="R11" s="20"/>
      <c r="S11" s="32">
        <v>2145.04</v>
      </c>
    </row>
    <row r="12" spans="2:19" x14ac:dyDescent="0.3">
      <c r="B12" s="2" t="s">
        <v>0</v>
      </c>
      <c r="C12" s="19">
        <f>SUM(D13:D14)</f>
        <v>9238.25</v>
      </c>
      <c r="D12" s="3"/>
      <c r="E12" s="19">
        <f>SUM(F13:F14)</f>
        <v>5169.91</v>
      </c>
      <c r="F12" s="3"/>
      <c r="G12" s="4" t="s">
        <v>8</v>
      </c>
      <c r="H12" s="19">
        <f t="shared" ref="H12" si="0">SUM(I13:I14)</f>
        <v>900</v>
      </c>
      <c r="I12" s="3"/>
      <c r="J12" s="19">
        <f t="shared" ref="J12" si="1">SUM(K13:K14)</f>
        <v>0</v>
      </c>
      <c r="K12" s="3"/>
      <c r="M12" s="22" t="s">
        <v>20</v>
      </c>
      <c r="N12" s="11"/>
      <c r="O12" s="20"/>
      <c r="P12" s="32">
        <v>7718.79</v>
      </c>
      <c r="R12" s="20"/>
      <c r="S12" s="32">
        <v>2783.85</v>
      </c>
    </row>
    <row r="13" spans="2:19" x14ac:dyDescent="0.3">
      <c r="B13" s="6" t="s">
        <v>11</v>
      </c>
      <c r="C13" s="2"/>
      <c r="D13" s="5">
        <v>9238.25</v>
      </c>
      <c r="E13" s="2"/>
      <c r="F13" s="5">
        <v>5169.91</v>
      </c>
      <c r="G13" s="6" t="s">
        <v>9</v>
      </c>
      <c r="H13" s="2"/>
      <c r="I13" s="5"/>
      <c r="J13" s="2"/>
      <c r="K13" s="5"/>
      <c r="M13" s="10"/>
      <c r="O13" s="20"/>
      <c r="P13" s="5"/>
      <c r="R13" s="20"/>
      <c r="S13" s="5"/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900</v>
      </c>
      <c r="J14" s="2"/>
      <c r="K14" s="5">
        <v>0</v>
      </c>
      <c r="M14" s="21" t="s">
        <v>25</v>
      </c>
      <c r="N14" s="12"/>
      <c r="O14" s="18">
        <f>SUM(P15:P18)</f>
        <v>-7037.63</v>
      </c>
      <c r="P14" s="5"/>
      <c r="R14" s="18">
        <f>SUM(S15:S18)</f>
        <v>-3448.43</v>
      </c>
      <c r="S14" s="5"/>
    </row>
    <row r="15" spans="2:19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2" t="s">
        <v>69</v>
      </c>
      <c r="N15" s="11"/>
      <c r="O15" s="20"/>
      <c r="P15" s="5">
        <f>-8.75-1-7.5</f>
        <v>-17.25</v>
      </c>
      <c r="R15" s="20"/>
      <c r="S15" s="5">
        <v>0</v>
      </c>
    </row>
    <row r="16" spans="2:19" ht="18" thickBot="1" x14ac:dyDescent="0.5">
      <c r="B16" s="9" t="s">
        <v>13</v>
      </c>
      <c r="C16" s="50">
        <f>C4+C8+C12</f>
        <v>10147.15</v>
      </c>
      <c r="D16" s="51"/>
      <c r="E16" s="50">
        <f>E4+E8+E12</f>
        <v>5669.91</v>
      </c>
      <c r="F16" s="51"/>
      <c r="G16" s="9" t="s">
        <v>14</v>
      </c>
      <c r="H16" s="50">
        <f t="shared" ref="H16" si="2">SUM(H4,I13:I14)</f>
        <v>10147.149999999994</v>
      </c>
      <c r="I16" s="51"/>
      <c r="J16" s="50">
        <f t="shared" ref="J16" si="3">SUM(J4,K13:K14)</f>
        <v>5669.9099999999962</v>
      </c>
      <c r="K16" s="51"/>
      <c r="M16" s="22" t="s">
        <v>62</v>
      </c>
      <c r="N16" s="11"/>
      <c r="O16" s="20"/>
      <c r="P16" s="5">
        <f>-3045.02-114.95</f>
        <v>-3159.97</v>
      </c>
      <c r="R16" s="20"/>
      <c r="S16" s="5">
        <v>-1448.37</v>
      </c>
    </row>
    <row r="17" spans="2:19" x14ac:dyDescent="0.3">
      <c r="B17" s="1"/>
      <c r="M17" s="22" t="s">
        <v>67</v>
      </c>
      <c r="N17" s="11"/>
      <c r="O17" s="20"/>
      <c r="P17" s="5">
        <f>-93.67-500.15-136.58</f>
        <v>-730.4</v>
      </c>
      <c r="R17" s="20"/>
      <c r="S17" s="5">
        <v>0</v>
      </c>
    </row>
    <row r="18" spans="2:19" ht="17.25" x14ac:dyDescent="0.45">
      <c r="B18" s="26" t="s">
        <v>34</v>
      </c>
      <c r="D18" s="14"/>
      <c r="H18" s="17"/>
      <c r="I18" s="17"/>
      <c r="J18" s="17"/>
      <c r="K18" s="17"/>
      <c r="M18" s="22" t="s">
        <v>54</v>
      </c>
      <c r="N18" s="11"/>
      <c r="O18" s="20"/>
      <c r="P18" s="5">
        <v>-3130.01</v>
      </c>
      <c r="R18" s="20"/>
      <c r="S18" s="5">
        <v>-2000.06</v>
      </c>
    </row>
    <row r="19" spans="2:19" x14ac:dyDescent="0.3">
      <c r="B19" s="1" t="s">
        <v>48</v>
      </c>
      <c r="D19" s="14"/>
      <c r="F19" s="14">
        <v>15718.79</v>
      </c>
      <c r="G19" s="44"/>
      <c r="M19" s="22"/>
      <c r="N19" s="11"/>
      <c r="O19" s="20"/>
      <c r="P19" s="5"/>
      <c r="R19" s="20"/>
      <c r="S19" s="5"/>
    </row>
    <row r="20" spans="2:19" x14ac:dyDescent="0.3">
      <c r="B20" s="1" t="s">
        <v>49</v>
      </c>
      <c r="D20" s="14"/>
      <c r="F20" s="14">
        <v>3783.8499999999985</v>
      </c>
      <c r="G20" s="31"/>
      <c r="M20" s="23" t="s">
        <v>27</v>
      </c>
      <c r="N20" s="13"/>
      <c r="O20" s="18">
        <f>O3+O14</f>
        <v>19701.86</v>
      </c>
      <c r="P20" s="5"/>
      <c r="R20" s="18">
        <f>R3+R14</f>
        <v>7025.9599999999991</v>
      </c>
      <c r="S20" s="5"/>
    </row>
    <row r="21" spans="2:19" x14ac:dyDescent="0.3">
      <c r="B21" s="1" t="s">
        <v>50</v>
      </c>
      <c r="D21" s="14"/>
      <c r="F21" s="14">
        <v>3918.4500000000007</v>
      </c>
      <c r="M21" s="22"/>
      <c r="N21" s="11"/>
      <c r="O21" s="20"/>
      <c r="P21" s="5"/>
      <c r="R21" s="20"/>
      <c r="S21" s="5"/>
    </row>
    <row r="22" spans="2:19" x14ac:dyDescent="0.3">
      <c r="B22" s="1" t="s">
        <v>51</v>
      </c>
      <c r="D22" s="14"/>
      <c r="F22" s="14">
        <v>6201.5599999999995</v>
      </c>
      <c r="M22" s="21" t="s">
        <v>21</v>
      </c>
      <c r="N22" s="12"/>
      <c r="O22" s="18">
        <f>SUM(P23:P27)</f>
        <v>-405.83000000000004</v>
      </c>
      <c r="P22" s="5"/>
      <c r="R22" s="18">
        <f>SUM(S23:S27)</f>
        <v>-1373.4799999999998</v>
      </c>
      <c r="S22" s="5"/>
    </row>
    <row r="23" spans="2:19" x14ac:dyDescent="0.3">
      <c r="B23" s="1" t="s">
        <v>52</v>
      </c>
      <c r="D23" s="14"/>
      <c r="F23" s="14">
        <v>6770.6</v>
      </c>
      <c r="G23" s="30"/>
      <c r="M23" s="22" t="s">
        <v>22</v>
      </c>
      <c r="N23" s="11"/>
      <c r="O23" s="20"/>
      <c r="P23" s="5">
        <v>-43.02</v>
      </c>
      <c r="R23" s="20"/>
      <c r="S23" s="5">
        <v>-182.32</v>
      </c>
    </row>
    <row r="24" spans="2:19" x14ac:dyDescent="0.3">
      <c r="B24" s="1" t="s">
        <v>53</v>
      </c>
      <c r="D24" s="14"/>
      <c r="F24" s="14">
        <v>7800</v>
      </c>
      <c r="M24" s="22" t="s">
        <v>23</v>
      </c>
      <c r="N24" s="11"/>
      <c r="O24" s="20"/>
      <c r="P24" s="5">
        <v>0</v>
      </c>
      <c r="R24" s="20"/>
      <c r="S24" s="5">
        <v>-48.32</v>
      </c>
    </row>
    <row r="25" spans="2:19" x14ac:dyDescent="0.3">
      <c r="B25" s="1"/>
      <c r="D25" s="14"/>
      <c r="M25" s="22" t="s">
        <v>29</v>
      </c>
      <c r="N25" s="11"/>
      <c r="O25" s="20"/>
      <c r="P25" s="5">
        <v>-108.9</v>
      </c>
      <c r="R25" s="20"/>
      <c r="S25" s="5">
        <v>0</v>
      </c>
    </row>
    <row r="26" spans="2:19" ht="17.25" x14ac:dyDescent="0.45">
      <c r="B26" s="54" t="s">
        <v>70</v>
      </c>
      <c r="C26" s="54"/>
      <c r="D26" s="54"/>
      <c r="E26" s="54"/>
      <c r="F26" s="45">
        <f>SUM(F19:F25)</f>
        <v>44193.25</v>
      </c>
      <c r="M26" s="22" t="s">
        <v>24</v>
      </c>
      <c r="N26" s="11"/>
      <c r="O26" s="20"/>
      <c r="P26" s="5">
        <v>-41.48</v>
      </c>
      <c r="R26" s="20"/>
      <c r="S26" s="5">
        <v>-992.29</v>
      </c>
    </row>
    <row r="27" spans="2:19" x14ac:dyDescent="0.3">
      <c r="B27" s="1"/>
      <c r="M27" s="22" t="s">
        <v>26</v>
      </c>
      <c r="N27" s="11"/>
      <c r="O27" s="20"/>
      <c r="P27" s="5">
        <v>-212.43</v>
      </c>
      <c r="R27" s="20"/>
      <c r="S27" s="5">
        <v>-150.55000000000001</v>
      </c>
    </row>
    <row r="28" spans="2:19" x14ac:dyDescent="0.3">
      <c r="B28" s="1"/>
      <c r="M28" s="10"/>
      <c r="O28" s="20"/>
      <c r="P28" s="3"/>
      <c r="R28" s="20"/>
      <c r="S28" s="3"/>
    </row>
    <row r="29" spans="2:19" ht="18" thickBot="1" x14ac:dyDescent="0.5">
      <c r="B29" s="1"/>
      <c r="M29" s="24" t="s">
        <v>28</v>
      </c>
      <c r="N29" s="13"/>
      <c r="O29" s="34">
        <f>O20+O22</f>
        <v>19296.03</v>
      </c>
      <c r="P29" s="38"/>
      <c r="Q29" s="37"/>
      <c r="R29" s="34">
        <f>R20+R22</f>
        <v>5652.48</v>
      </c>
      <c r="S29" s="38"/>
    </row>
    <row r="30" spans="2:19" x14ac:dyDescent="0.3">
      <c r="B30" s="1"/>
    </row>
    <row r="31" spans="2:19" x14ac:dyDescent="0.3">
      <c r="B31" s="1"/>
    </row>
    <row r="32" spans="2:19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</sheetData>
  <mergeCells count="12">
    <mergeCell ref="B2:K2"/>
    <mergeCell ref="O2:P2"/>
    <mergeCell ref="R2:S2"/>
    <mergeCell ref="B26:E26"/>
    <mergeCell ref="H16:I16"/>
    <mergeCell ref="J16:K16"/>
    <mergeCell ref="J3:K3"/>
    <mergeCell ref="C16:D16"/>
    <mergeCell ref="E16:F16"/>
    <mergeCell ref="H3:I3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D338-091C-42EE-B33F-2645AF42BB6F}">
  <sheetPr>
    <tabColor rgb="FF00B050"/>
  </sheetPr>
  <dimension ref="B1:S40"/>
  <sheetViews>
    <sheetView zoomScale="70" zoomScaleNormal="70" workbookViewId="0">
      <selection activeCell="B19" sqref="B19:F22"/>
    </sheetView>
  </sheetViews>
  <sheetFormatPr defaultRowHeight="15" x14ac:dyDescent="0.3"/>
  <cols>
    <col min="1" max="1" width="15.28515625" style="1" bestFit="1" customWidth="1"/>
    <col min="2" max="2" width="22" style="33" bestFit="1" customWidth="1"/>
    <col min="3" max="6" width="9.140625" style="1"/>
    <col min="7" max="7" width="51.7109375" style="1" bestFit="1" customWidth="1"/>
    <col min="8" max="12" width="9.140625" style="1"/>
    <col min="13" max="13" width="31.85546875" style="1" bestFit="1" customWidth="1"/>
    <col min="14" max="14" width="3.42578125" style="1" customWidth="1"/>
    <col min="15" max="16" width="9.140625" style="1"/>
    <col min="17" max="17" width="2.42578125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46">
        <v>2021</v>
      </c>
      <c r="P2" s="47"/>
      <c r="R2" s="46">
        <v>2020</v>
      </c>
      <c r="S2" s="47"/>
    </row>
    <row r="3" spans="2:19" ht="15.75" thickBot="1" x14ac:dyDescent="0.35">
      <c r="B3" s="9" t="s">
        <v>15</v>
      </c>
      <c r="C3" s="48">
        <v>2021</v>
      </c>
      <c r="D3" s="49"/>
      <c r="E3" s="48">
        <v>2020</v>
      </c>
      <c r="F3" s="49"/>
      <c r="G3" s="9" t="s">
        <v>16</v>
      </c>
      <c r="H3" s="48">
        <v>2021</v>
      </c>
      <c r="I3" s="49"/>
      <c r="J3" s="48">
        <v>2020</v>
      </c>
      <c r="K3" s="49"/>
      <c r="M3" s="21" t="s">
        <v>18</v>
      </c>
      <c r="O3" s="18">
        <f>SUM(P4:P8)</f>
        <v>10474.39</v>
      </c>
      <c r="P3" s="3"/>
      <c r="R3" s="18">
        <f>SUM(S4:S8)</f>
        <v>8782.35</v>
      </c>
      <c r="S3" s="3"/>
    </row>
    <row r="4" spans="2:19" x14ac:dyDescent="0.3">
      <c r="B4" s="4" t="s">
        <v>1</v>
      </c>
      <c r="C4" s="18">
        <f>D5</f>
        <v>0</v>
      </c>
      <c r="D4" s="3"/>
      <c r="E4" s="18">
        <f>F5</f>
        <v>0</v>
      </c>
      <c r="F4" s="3"/>
      <c r="G4" s="4" t="s">
        <v>2</v>
      </c>
      <c r="H4" s="18">
        <f>SUM(I5:I10)</f>
        <v>5669.9099999999962</v>
      </c>
      <c r="I4" s="3"/>
      <c r="J4" s="18">
        <f>SUM(K5:K10)</f>
        <v>3801.7799999999988</v>
      </c>
      <c r="K4" s="3"/>
      <c r="M4" s="22" t="s">
        <v>56</v>
      </c>
      <c r="O4" s="20"/>
      <c r="P4" s="8">
        <v>112.45</v>
      </c>
      <c r="R4" s="20"/>
      <c r="S4" s="32">
        <v>277.8</v>
      </c>
    </row>
    <row r="5" spans="2:19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28491.89</v>
      </c>
      <c r="J5" s="2"/>
      <c r="K5" s="5">
        <v>25953.449999999997</v>
      </c>
      <c r="M5" s="22" t="s">
        <v>61</v>
      </c>
      <c r="O5" s="20"/>
      <c r="P5" s="5">
        <v>2238.0500000000002</v>
      </c>
      <c r="R5" s="20"/>
      <c r="S5" s="5">
        <v>0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v>5652.48</v>
      </c>
      <c r="J6" s="2"/>
      <c r="K6" s="5">
        <v>2538.9400000000005</v>
      </c>
      <c r="M6" s="22" t="s">
        <v>19</v>
      </c>
      <c r="O6" s="20"/>
      <c r="P6" s="32">
        <v>3195</v>
      </c>
      <c r="R6" s="20"/>
      <c r="S6" s="32">
        <v>4450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33</v>
      </c>
      <c r="O7" s="20"/>
      <c r="P7" s="32">
        <v>2145.04</v>
      </c>
      <c r="R7" s="20"/>
      <c r="S7" s="32">
        <v>2636.1</v>
      </c>
    </row>
    <row r="8" spans="2:19" x14ac:dyDescent="0.3">
      <c r="B8" s="4" t="s">
        <v>32</v>
      </c>
      <c r="C8" s="19">
        <f>D9+D10</f>
        <v>500</v>
      </c>
      <c r="D8" s="5"/>
      <c r="E8" s="19">
        <f>F9+F10</f>
        <v>200</v>
      </c>
      <c r="F8" s="5"/>
      <c r="G8" s="6" t="s">
        <v>3</v>
      </c>
      <c r="H8" s="2"/>
      <c r="I8" s="5"/>
      <c r="J8" s="2"/>
      <c r="K8" s="5"/>
      <c r="M8" s="22" t="s">
        <v>20</v>
      </c>
      <c r="O8" s="20"/>
      <c r="P8" s="32">
        <v>2783.85</v>
      </c>
      <c r="R8" s="20"/>
      <c r="S8" s="32">
        <v>1418.45</v>
      </c>
    </row>
    <row r="9" spans="2:19" x14ac:dyDescent="0.3">
      <c r="B9" s="6" t="s">
        <v>30</v>
      </c>
      <c r="C9" s="2"/>
      <c r="D9" s="5">
        <v>500</v>
      </c>
      <c r="E9" s="2"/>
      <c r="F9" s="5">
        <v>200</v>
      </c>
      <c r="G9" s="6" t="s">
        <v>5</v>
      </c>
      <c r="H9" s="2"/>
      <c r="I9" s="5">
        <v>-7603.86</v>
      </c>
      <c r="J9" s="2"/>
      <c r="K9" s="5">
        <v>-4820.01</v>
      </c>
      <c r="M9" s="10"/>
      <c r="O9" s="20"/>
      <c r="P9" s="5"/>
      <c r="R9" s="20"/>
      <c r="S9" s="5"/>
    </row>
    <row r="10" spans="2:19" x14ac:dyDescent="0.3">
      <c r="B10" s="6" t="s">
        <v>31</v>
      </c>
      <c r="C10" s="2"/>
      <c r="D10" s="5">
        <v>0</v>
      </c>
      <c r="E10" s="2"/>
      <c r="F10" s="5">
        <v>0</v>
      </c>
      <c r="G10" s="6" t="s">
        <v>6</v>
      </c>
      <c r="H10" s="2"/>
      <c r="I10" s="5">
        <v>-20870.599999999999</v>
      </c>
      <c r="J10" s="2"/>
      <c r="K10" s="5">
        <v>-19870.599999999999</v>
      </c>
      <c r="M10" s="21" t="s">
        <v>25</v>
      </c>
      <c r="O10" s="18">
        <f>SUM(P11:P13)</f>
        <v>-3448.43</v>
      </c>
      <c r="P10" s="5"/>
      <c r="R10" s="18">
        <f>SUM(S11:S13)</f>
        <v>-5707.03</v>
      </c>
      <c r="S10" s="5"/>
    </row>
    <row r="11" spans="2:19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22" t="s">
        <v>69</v>
      </c>
      <c r="O11" s="20"/>
      <c r="P11" s="5">
        <v>0</v>
      </c>
      <c r="R11" s="20"/>
      <c r="S11" s="5">
        <v>-77.03</v>
      </c>
    </row>
    <row r="12" spans="2:19" x14ac:dyDescent="0.3">
      <c r="B12" s="2" t="s">
        <v>0</v>
      </c>
      <c r="C12" s="19">
        <f>SUM(D13:D14)</f>
        <v>5169.91</v>
      </c>
      <c r="D12" s="3"/>
      <c r="E12" s="19">
        <f>SUM(F13:F14)</f>
        <v>5601.78</v>
      </c>
      <c r="F12" s="3"/>
      <c r="G12" s="4" t="s">
        <v>8</v>
      </c>
      <c r="H12" s="19">
        <f t="shared" ref="H12" si="0">SUM(I13:I14)</f>
        <v>0</v>
      </c>
      <c r="I12" s="3"/>
      <c r="J12" s="19">
        <f t="shared" ref="J12" si="1">SUM(K13:K14)</f>
        <v>2000</v>
      </c>
      <c r="K12" s="3"/>
      <c r="M12" s="22" t="s">
        <v>62</v>
      </c>
      <c r="O12" s="20"/>
      <c r="P12" s="5">
        <v>-1448.37</v>
      </c>
      <c r="R12" s="20"/>
      <c r="S12" s="5">
        <v>0</v>
      </c>
    </row>
    <row r="13" spans="2:19" x14ac:dyDescent="0.3">
      <c r="B13" s="6" t="s">
        <v>11</v>
      </c>
      <c r="C13" s="2"/>
      <c r="D13" s="5">
        <v>5169.91</v>
      </c>
      <c r="E13" s="2"/>
      <c r="F13" s="5">
        <v>5601.78</v>
      </c>
      <c r="G13" s="6" t="s">
        <v>9</v>
      </c>
      <c r="H13" s="2"/>
      <c r="I13" s="5"/>
      <c r="J13" s="2"/>
      <c r="K13" s="5"/>
      <c r="M13" s="22" t="s">
        <v>54</v>
      </c>
      <c r="O13" s="20"/>
      <c r="P13" s="5">
        <v>-2000.06</v>
      </c>
      <c r="R13" s="20"/>
      <c r="S13" s="5">
        <v>-5630</v>
      </c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0</v>
      </c>
      <c r="J14" s="2"/>
      <c r="K14" s="5">
        <v>2000</v>
      </c>
      <c r="M14" s="22"/>
      <c r="O14" s="20"/>
      <c r="P14" s="5"/>
      <c r="R14" s="20"/>
      <c r="S14" s="5"/>
    </row>
    <row r="15" spans="2:19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3" t="s">
        <v>27</v>
      </c>
      <c r="O15" s="18">
        <f>O3+O10</f>
        <v>7025.9599999999991</v>
      </c>
      <c r="P15" s="5"/>
      <c r="R15" s="18">
        <f>R3+R10</f>
        <v>3075.3200000000006</v>
      </c>
      <c r="S15" s="5"/>
    </row>
    <row r="16" spans="2:19" ht="18" thickBot="1" x14ac:dyDescent="0.5">
      <c r="B16" s="9" t="s">
        <v>13</v>
      </c>
      <c r="C16" s="50">
        <f>C4+C8+C12</f>
        <v>5669.91</v>
      </c>
      <c r="D16" s="51"/>
      <c r="E16" s="50">
        <f>E4+E8+E12</f>
        <v>5801.78</v>
      </c>
      <c r="F16" s="51"/>
      <c r="G16" s="9" t="s">
        <v>14</v>
      </c>
      <c r="H16" s="50">
        <f t="shared" ref="H16" si="2">SUM(H4,I13:I14)</f>
        <v>5669.9099999999962</v>
      </c>
      <c r="I16" s="51"/>
      <c r="J16" s="50">
        <f t="shared" ref="J16" si="3">SUM(J4,K13:K14)</f>
        <v>5801.7799999999988</v>
      </c>
      <c r="K16" s="51"/>
      <c r="M16" s="22"/>
      <c r="O16" s="20"/>
      <c r="P16" s="5"/>
      <c r="R16" s="20"/>
      <c r="S16" s="5"/>
    </row>
    <row r="17" spans="2:19" x14ac:dyDescent="0.3">
      <c r="B17" s="1"/>
      <c r="M17" s="21" t="s">
        <v>21</v>
      </c>
      <c r="O17" s="18">
        <f>SUM(P18:P21)</f>
        <v>-1373.4799999999998</v>
      </c>
      <c r="P17" s="5"/>
      <c r="R17" s="18">
        <f>SUM(S18:S21)</f>
        <v>-536.38</v>
      </c>
      <c r="S17" s="5"/>
    </row>
    <row r="18" spans="2:19" ht="17.25" x14ac:dyDescent="0.45">
      <c r="B18" s="26" t="s">
        <v>34</v>
      </c>
      <c r="D18" s="14"/>
      <c r="H18" s="17"/>
      <c r="I18" s="17"/>
      <c r="J18" s="17"/>
      <c r="K18" s="17"/>
      <c r="M18" s="22" t="s">
        <v>22</v>
      </c>
      <c r="O18" s="20"/>
      <c r="P18" s="5">
        <v>-182.32</v>
      </c>
      <c r="R18" s="20"/>
      <c r="S18" s="5">
        <v>0</v>
      </c>
    </row>
    <row r="19" spans="2:19" x14ac:dyDescent="0.3">
      <c r="B19" s="1" t="s">
        <v>49</v>
      </c>
      <c r="D19" s="14"/>
      <c r="F19" s="14">
        <v>3783.8499999999985</v>
      </c>
      <c r="G19" s="44"/>
      <c r="M19" s="22" t="s">
        <v>23</v>
      </c>
      <c r="O19" s="20"/>
      <c r="P19" s="5">
        <v>-48.32</v>
      </c>
      <c r="R19" s="20"/>
      <c r="S19" s="5">
        <v>-391.18</v>
      </c>
    </row>
    <row r="20" spans="2:19" x14ac:dyDescent="0.3">
      <c r="B20" s="1" t="s">
        <v>50</v>
      </c>
      <c r="D20" s="14"/>
      <c r="F20" s="14">
        <v>3918.4500000000007</v>
      </c>
      <c r="G20" s="31"/>
      <c r="M20" s="22" t="s">
        <v>24</v>
      </c>
      <c r="O20" s="20"/>
      <c r="P20" s="5">
        <v>-992.29</v>
      </c>
      <c r="R20" s="20"/>
      <c r="S20" s="5">
        <v>0</v>
      </c>
    </row>
    <row r="21" spans="2:19" x14ac:dyDescent="0.3">
      <c r="B21" s="1" t="s">
        <v>51</v>
      </c>
      <c r="D21" s="14"/>
      <c r="F21" s="14">
        <v>6201.5599999999995</v>
      </c>
      <c r="M21" s="22" t="s">
        <v>26</v>
      </c>
      <c r="O21" s="20"/>
      <c r="P21" s="5">
        <v>-150.55000000000001</v>
      </c>
      <c r="R21" s="20"/>
      <c r="S21" s="5">
        <v>-145.19999999999999</v>
      </c>
    </row>
    <row r="22" spans="2:19" x14ac:dyDescent="0.3">
      <c r="B22" s="1" t="s">
        <v>52</v>
      </c>
      <c r="D22" s="14"/>
      <c r="F22" s="14">
        <v>6770.6</v>
      </c>
      <c r="M22" s="10"/>
      <c r="O22" s="20"/>
      <c r="P22" s="3"/>
      <c r="R22" s="20"/>
      <c r="S22" s="3"/>
    </row>
    <row r="23" spans="2:19" ht="18" thickBot="1" x14ac:dyDescent="0.5">
      <c r="B23" s="1" t="s">
        <v>53</v>
      </c>
      <c r="D23" s="14"/>
      <c r="F23" s="14">
        <v>7800</v>
      </c>
      <c r="G23" s="30"/>
      <c r="M23" s="24" t="s">
        <v>28</v>
      </c>
      <c r="N23" s="37"/>
      <c r="O23" s="34">
        <f>O15+O17</f>
        <v>5652.48</v>
      </c>
      <c r="P23" s="38"/>
      <c r="Q23" s="37"/>
      <c r="R23" s="34">
        <f>R15+R17</f>
        <v>2538.9400000000005</v>
      </c>
      <c r="S23" s="38"/>
    </row>
    <row r="24" spans="2:19" x14ac:dyDescent="0.3">
      <c r="B24" s="1"/>
      <c r="D24" s="14"/>
    </row>
    <row r="25" spans="2:19" ht="17.25" x14ac:dyDescent="0.45">
      <c r="B25" s="54" t="s">
        <v>70</v>
      </c>
      <c r="C25" s="54"/>
      <c r="D25" s="54"/>
      <c r="E25" s="54"/>
      <c r="F25" s="45">
        <f>SUM(F19:F24)</f>
        <v>28474.46</v>
      </c>
    </row>
    <row r="26" spans="2:19" x14ac:dyDescent="0.3">
      <c r="B26" s="1"/>
    </row>
    <row r="27" spans="2:19" x14ac:dyDescent="0.3">
      <c r="B27" s="1"/>
    </row>
    <row r="28" spans="2:19" x14ac:dyDescent="0.3">
      <c r="B28" s="1"/>
    </row>
    <row r="29" spans="2:19" x14ac:dyDescent="0.3">
      <c r="B29" s="1"/>
    </row>
    <row r="30" spans="2:19" x14ac:dyDescent="0.3">
      <c r="B30" s="1"/>
    </row>
    <row r="31" spans="2:19" x14ac:dyDescent="0.3">
      <c r="B31" s="1"/>
    </row>
    <row r="32" spans="2:19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</sheetData>
  <mergeCells count="12">
    <mergeCell ref="B25:E25"/>
    <mergeCell ref="H16:I16"/>
    <mergeCell ref="J16:K16"/>
    <mergeCell ref="E16:F16"/>
    <mergeCell ref="H3:I3"/>
    <mergeCell ref="J3:K3"/>
    <mergeCell ref="C16:D16"/>
    <mergeCell ref="R2:S2"/>
    <mergeCell ref="C3:D3"/>
    <mergeCell ref="E3:F3"/>
    <mergeCell ref="B2:K2"/>
    <mergeCell ref="O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6A2E-22F5-4FA8-8987-0E8A2663D1EA}">
  <sheetPr>
    <tabColor rgb="FF00B050"/>
  </sheetPr>
  <dimension ref="B1:T44"/>
  <sheetViews>
    <sheetView zoomScale="70" zoomScaleNormal="70" workbookViewId="0">
      <selection activeCell="B19" sqref="B19:F23"/>
    </sheetView>
  </sheetViews>
  <sheetFormatPr defaultRowHeight="15" x14ac:dyDescent="0.3"/>
  <cols>
    <col min="1" max="1" width="9.140625" style="1"/>
    <col min="2" max="2" width="24.42578125" style="1" customWidth="1"/>
    <col min="3" max="6" width="9.140625" style="1"/>
    <col min="7" max="7" width="51.7109375" style="1" bestFit="1" customWidth="1"/>
    <col min="8" max="12" width="9.140625" style="1"/>
    <col min="13" max="13" width="31.85546875" style="1" bestFit="1" customWidth="1"/>
    <col min="14" max="14" width="3" style="1" customWidth="1"/>
    <col min="15" max="16" width="9.140625" style="1"/>
    <col min="17" max="17" width="2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46">
        <v>2020</v>
      </c>
      <c r="P2" s="47"/>
      <c r="R2" s="46">
        <v>2019</v>
      </c>
      <c r="S2" s="47"/>
    </row>
    <row r="3" spans="2:19" ht="15.75" thickBot="1" x14ac:dyDescent="0.35">
      <c r="B3" s="9" t="s">
        <v>15</v>
      </c>
      <c r="C3" s="48">
        <v>2020</v>
      </c>
      <c r="D3" s="49"/>
      <c r="E3" s="48">
        <v>2019</v>
      </c>
      <c r="F3" s="49"/>
      <c r="G3" s="9" t="s">
        <v>16</v>
      </c>
      <c r="H3" s="48">
        <v>2020</v>
      </c>
      <c r="I3" s="49"/>
      <c r="J3" s="48">
        <v>2019</v>
      </c>
      <c r="K3" s="49"/>
      <c r="M3" s="21" t="s">
        <v>18</v>
      </c>
      <c r="O3" s="18">
        <f>SUM(P4:P10)</f>
        <v>8782.35</v>
      </c>
      <c r="P3" s="3"/>
      <c r="R3" s="18">
        <f>SUM(S4:S10)</f>
        <v>19556.920000000002</v>
      </c>
      <c r="S3" s="3"/>
    </row>
    <row r="4" spans="2:19" x14ac:dyDescent="0.3">
      <c r="B4" s="4" t="s">
        <v>1</v>
      </c>
      <c r="C4" s="18">
        <f>D5</f>
        <v>0</v>
      </c>
      <c r="D4" s="3"/>
      <c r="E4" s="18">
        <f>F5</f>
        <v>0</v>
      </c>
      <c r="F4" s="3"/>
      <c r="G4" s="4" t="s">
        <v>2</v>
      </c>
      <c r="H4" s="18">
        <f>SUM(I5:I10)</f>
        <v>3801.7799999999988</v>
      </c>
      <c r="I4" s="3"/>
      <c r="J4" s="18">
        <f>SUM(K5:K10)</f>
        <v>5181.2899999999972</v>
      </c>
      <c r="K4" s="3"/>
      <c r="M4" s="22" t="s">
        <v>56</v>
      </c>
      <c r="O4" s="20"/>
      <c r="P4" s="32">
        <v>277.8</v>
      </c>
      <c r="R4" s="20"/>
      <c r="S4" s="32">
        <v>398.9</v>
      </c>
    </row>
    <row r="5" spans="2:19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25953.449999999997</v>
      </c>
      <c r="J5" s="2"/>
      <c r="K5" s="5">
        <v>17110.419999999998</v>
      </c>
      <c r="M5" s="22" t="s">
        <v>57</v>
      </c>
      <c r="O5" s="20"/>
      <c r="P5" s="5">
        <v>0</v>
      </c>
      <c r="R5" s="20"/>
      <c r="S5" s="5">
        <v>1807.95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v>2538.9400000000005</v>
      </c>
      <c r="J6" s="2"/>
      <c r="K6" s="5">
        <v>8843.0300000000007</v>
      </c>
      <c r="M6" s="22" t="s">
        <v>58</v>
      </c>
      <c r="O6" s="20"/>
      <c r="P6" s="5">
        <v>0</v>
      </c>
      <c r="R6" s="20"/>
      <c r="S6" s="5">
        <v>157.5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59</v>
      </c>
      <c r="O7" s="20"/>
      <c r="P7" s="5">
        <v>0</v>
      </c>
      <c r="R7" s="20"/>
      <c r="S7" s="5">
        <v>608</v>
      </c>
    </row>
    <row r="8" spans="2:19" x14ac:dyDescent="0.3">
      <c r="B8" s="4" t="s">
        <v>32</v>
      </c>
      <c r="C8" s="19">
        <f>D9+D10</f>
        <v>200</v>
      </c>
      <c r="D8" s="5"/>
      <c r="E8" s="19">
        <f>F9+F10</f>
        <v>6380</v>
      </c>
      <c r="F8" s="5"/>
      <c r="G8" s="6" t="s">
        <v>3</v>
      </c>
      <c r="H8" s="2"/>
      <c r="I8" s="5"/>
      <c r="J8" s="2"/>
      <c r="K8" s="5"/>
      <c r="M8" s="22" t="s">
        <v>19</v>
      </c>
      <c r="O8" s="20"/>
      <c r="P8" s="32">
        <v>4450</v>
      </c>
      <c r="R8" s="20"/>
      <c r="S8" s="32">
        <v>4537.5</v>
      </c>
    </row>
    <row r="9" spans="2:19" x14ac:dyDescent="0.3">
      <c r="B9" s="6" t="s">
        <v>30</v>
      </c>
      <c r="C9" s="2"/>
      <c r="D9" s="5">
        <v>200</v>
      </c>
      <c r="E9" s="2"/>
      <c r="F9" s="5">
        <v>750</v>
      </c>
      <c r="G9" s="6" t="s">
        <v>5</v>
      </c>
      <c r="H9" s="2"/>
      <c r="I9" s="5">
        <v>-4820.01</v>
      </c>
      <c r="J9" s="2"/>
      <c r="K9" s="5">
        <v>-3401.56</v>
      </c>
      <c r="M9" s="22" t="s">
        <v>33</v>
      </c>
      <c r="O9" s="20"/>
      <c r="P9" s="32">
        <v>2636.1</v>
      </c>
      <c r="R9" s="20"/>
      <c r="S9" s="32">
        <v>8645.51</v>
      </c>
    </row>
    <row r="10" spans="2:19" x14ac:dyDescent="0.3">
      <c r="B10" s="6" t="s">
        <v>31</v>
      </c>
      <c r="C10" s="2"/>
      <c r="D10" s="5">
        <v>0</v>
      </c>
      <c r="E10" s="2"/>
      <c r="F10" s="5">
        <v>5630</v>
      </c>
      <c r="G10" s="6" t="s">
        <v>6</v>
      </c>
      <c r="H10" s="2"/>
      <c r="I10" s="5">
        <v>-19870.599999999999</v>
      </c>
      <c r="J10" s="2"/>
      <c r="K10" s="5">
        <v>-17370.599999999999</v>
      </c>
      <c r="M10" s="22" t="s">
        <v>20</v>
      </c>
      <c r="O10" s="20"/>
      <c r="P10" s="32">
        <v>1418.45</v>
      </c>
      <c r="R10" s="20"/>
      <c r="S10" s="32">
        <v>3401.56</v>
      </c>
    </row>
    <row r="11" spans="2:19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10"/>
      <c r="O11" s="20"/>
      <c r="P11" s="5"/>
      <c r="R11" s="20"/>
      <c r="S11" s="5"/>
    </row>
    <row r="12" spans="2:19" x14ac:dyDescent="0.3">
      <c r="B12" s="2" t="s">
        <v>0</v>
      </c>
      <c r="C12" s="19">
        <f>SUM(D13:D14)</f>
        <v>5601.78</v>
      </c>
      <c r="D12" s="3"/>
      <c r="E12" s="19">
        <f>SUM(F13:F14)</f>
        <v>2751.29</v>
      </c>
      <c r="F12" s="3"/>
      <c r="G12" s="4" t="s">
        <v>8</v>
      </c>
      <c r="H12" s="19">
        <f t="shared" ref="H12" si="0">SUM(I13:I14)</f>
        <v>2000</v>
      </c>
      <c r="I12" s="3"/>
      <c r="J12" s="19">
        <f t="shared" ref="J12" si="1">SUM(K13:K14)</f>
        <v>3950</v>
      </c>
      <c r="K12" s="3"/>
      <c r="M12" s="21" t="s">
        <v>25</v>
      </c>
      <c r="O12" s="18">
        <f>SUM(P13:P16)</f>
        <v>-5707.03</v>
      </c>
      <c r="P12" s="5"/>
      <c r="R12" s="18">
        <f>SUM(S13:S16)</f>
        <v>-7245.7000000000007</v>
      </c>
      <c r="S12" s="5"/>
    </row>
    <row r="13" spans="2:19" x14ac:dyDescent="0.3">
      <c r="B13" s="6" t="s">
        <v>11</v>
      </c>
      <c r="C13" s="2"/>
      <c r="D13" s="5">
        <v>5601.78</v>
      </c>
      <c r="E13" s="2"/>
      <c r="F13" s="5">
        <v>2751.29</v>
      </c>
      <c r="G13" s="6" t="s">
        <v>9</v>
      </c>
      <c r="H13" s="2"/>
      <c r="I13" s="5"/>
      <c r="J13" s="2"/>
      <c r="K13" s="5"/>
      <c r="M13" s="22" t="s">
        <v>69</v>
      </c>
      <c r="O13" s="20"/>
      <c r="P13" s="5">
        <v>-77.03</v>
      </c>
      <c r="R13" s="20"/>
      <c r="S13" s="5">
        <v>0</v>
      </c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2000</v>
      </c>
      <c r="J14" s="2"/>
      <c r="K14" s="5">
        <v>3950</v>
      </c>
      <c r="M14" s="22" t="s">
        <v>64</v>
      </c>
      <c r="O14" s="20"/>
      <c r="P14" s="5">
        <v>0</v>
      </c>
      <c r="R14" s="20"/>
      <c r="S14" s="5">
        <v>-509.3</v>
      </c>
    </row>
    <row r="15" spans="2:19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2" t="s">
        <v>65</v>
      </c>
      <c r="O15" s="20"/>
      <c r="P15" s="5">
        <v>0</v>
      </c>
      <c r="R15" s="20"/>
      <c r="S15" s="5">
        <v>-38.049999999999997</v>
      </c>
    </row>
    <row r="16" spans="2:19" ht="18" thickBot="1" x14ac:dyDescent="0.5">
      <c r="B16" s="9" t="s">
        <v>13</v>
      </c>
      <c r="C16" s="50">
        <f>C4+C8+C12</f>
        <v>5801.78</v>
      </c>
      <c r="D16" s="51"/>
      <c r="E16" s="50">
        <f>E4+E8+E12</f>
        <v>9131.2900000000009</v>
      </c>
      <c r="F16" s="51"/>
      <c r="G16" s="9" t="s">
        <v>14</v>
      </c>
      <c r="H16" s="50">
        <f t="shared" ref="H16" si="2">SUM(H4,I13:I14)</f>
        <v>5801.7799999999988</v>
      </c>
      <c r="I16" s="51"/>
      <c r="J16" s="50">
        <f t="shared" ref="J16" si="3">SUM(J4,K13:K14)</f>
        <v>9131.2899999999972</v>
      </c>
      <c r="K16" s="51"/>
      <c r="M16" s="22" t="s">
        <v>54</v>
      </c>
      <c r="O16" s="20"/>
      <c r="P16" s="5">
        <v>-5630</v>
      </c>
      <c r="R16" s="20"/>
      <c r="S16" s="5">
        <v>-6698.35</v>
      </c>
    </row>
    <row r="17" spans="2:19" x14ac:dyDescent="0.3">
      <c r="M17" s="22"/>
      <c r="O17" s="20"/>
      <c r="P17" s="5"/>
      <c r="R17" s="20"/>
      <c r="S17" s="5"/>
    </row>
    <row r="18" spans="2:19" ht="17.25" x14ac:dyDescent="0.45">
      <c r="B18" s="26" t="s">
        <v>34</v>
      </c>
      <c r="D18" s="14"/>
      <c r="H18" s="17"/>
      <c r="I18" s="17"/>
      <c r="J18" s="17"/>
      <c r="K18" s="17"/>
      <c r="M18" s="23" t="s">
        <v>27</v>
      </c>
      <c r="O18" s="18">
        <f>O3+O12</f>
        <v>3075.3200000000006</v>
      </c>
      <c r="P18" s="5"/>
      <c r="R18" s="18">
        <f>R3+R12</f>
        <v>12311.220000000001</v>
      </c>
      <c r="S18" s="5"/>
    </row>
    <row r="19" spans="2:19" x14ac:dyDescent="0.3">
      <c r="B19" s="1" t="s">
        <v>50</v>
      </c>
      <c r="D19" s="14"/>
      <c r="F19" s="14">
        <v>3918.4500000000007</v>
      </c>
      <c r="G19" s="44"/>
      <c r="M19" s="22"/>
      <c r="O19" s="20"/>
      <c r="P19" s="5"/>
      <c r="R19" s="20"/>
      <c r="S19" s="5"/>
    </row>
    <row r="20" spans="2:19" x14ac:dyDescent="0.3">
      <c r="B20" s="1" t="s">
        <v>51</v>
      </c>
      <c r="D20" s="14"/>
      <c r="F20" s="14">
        <v>6201.5599999999995</v>
      </c>
      <c r="G20" s="31"/>
      <c r="M20" s="21" t="s">
        <v>21</v>
      </c>
      <c r="O20" s="18">
        <f>SUM(P21:P25)</f>
        <v>-536.38</v>
      </c>
      <c r="P20" s="5"/>
      <c r="R20" s="18">
        <f>SUM(S21:S25)</f>
        <v>-3468.1900000000005</v>
      </c>
      <c r="S20" s="5"/>
    </row>
    <row r="21" spans="2:19" x14ac:dyDescent="0.3">
      <c r="B21" s="1" t="s">
        <v>52</v>
      </c>
      <c r="D21" s="14"/>
      <c r="F21" s="14">
        <v>6770.6</v>
      </c>
      <c r="M21" s="22" t="s">
        <v>22</v>
      </c>
      <c r="O21" s="20"/>
      <c r="P21" s="5">
        <v>0</v>
      </c>
      <c r="R21" s="20"/>
      <c r="S21" s="5">
        <v>-859.48</v>
      </c>
    </row>
    <row r="22" spans="2:19" x14ac:dyDescent="0.3">
      <c r="B22" s="1" t="s">
        <v>53</v>
      </c>
      <c r="D22" s="14"/>
      <c r="F22" s="14">
        <v>7800</v>
      </c>
      <c r="M22" s="22" t="s">
        <v>23</v>
      </c>
      <c r="O22" s="20"/>
      <c r="P22" s="5">
        <v>-391.18</v>
      </c>
      <c r="R22" s="20"/>
      <c r="S22" s="5">
        <v>-1107.49</v>
      </c>
    </row>
    <row r="23" spans="2:19" x14ac:dyDescent="0.3">
      <c r="D23" s="14"/>
      <c r="G23" s="30"/>
      <c r="M23" s="22" t="s">
        <v>29</v>
      </c>
      <c r="O23" s="20"/>
      <c r="P23" s="5">
        <v>0</v>
      </c>
      <c r="R23" s="20"/>
      <c r="S23" s="5">
        <v>-50</v>
      </c>
    </row>
    <row r="24" spans="2:19" ht="17.25" x14ac:dyDescent="0.45">
      <c r="B24" s="54" t="s">
        <v>70</v>
      </c>
      <c r="C24" s="54"/>
      <c r="D24" s="54"/>
      <c r="E24" s="54"/>
      <c r="F24" s="45">
        <f>SUM(F19:F23)</f>
        <v>24690.61</v>
      </c>
      <c r="M24" s="22" t="s">
        <v>24</v>
      </c>
      <c r="O24" s="20"/>
      <c r="P24" s="5">
        <v>0</v>
      </c>
      <c r="R24" s="20"/>
      <c r="S24" s="5">
        <v>-1279.17</v>
      </c>
    </row>
    <row r="25" spans="2:19" x14ac:dyDescent="0.3">
      <c r="M25" s="22" t="s">
        <v>26</v>
      </c>
      <c r="O25" s="20"/>
      <c r="P25" s="5">
        <v>-145.19999999999999</v>
      </c>
      <c r="R25" s="20"/>
      <c r="S25" s="5">
        <v>-172.05</v>
      </c>
    </row>
    <row r="26" spans="2:19" x14ac:dyDescent="0.3">
      <c r="M26" s="10"/>
      <c r="O26" s="20"/>
      <c r="P26" s="3"/>
      <c r="R26" s="20"/>
      <c r="S26" s="3"/>
    </row>
    <row r="27" spans="2:19" ht="18" thickBot="1" x14ac:dyDescent="0.5">
      <c r="M27" s="24" t="s">
        <v>28</v>
      </c>
      <c r="N27" s="37"/>
      <c r="O27" s="34">
        <f>O18+O20</f>
        <v>2538.9400000000005</v>
      </c>
      <c r="P27" s="38"/>
      <c r="Q27" s="37"/>
      <c r="R27" s="34">
        <f>R18+R20</f>
        <v>8843.0300000000007</v>
      </c>
      <c r="S27" s="38"/>
    </row>
    <row r="44" spans="20:20" ht="17.25" x14ac:dyDescent="0.45">
      <c r="T44" s="37"/>
    </row>
  </sheetData>
  <mergeCells count="12">
    <mergeCell ref="B24:E24"/>
    <mergeCell ref="H16:I16"/>
    <mergeCell ref="J16:K16"/>
    <mergeCell ref="C16:D16"/>
    <mergeCell ref="E16:F16"/>
    <mergeCell ref="H3:I3"/>
    <mergeCell ref="J3:K3"/>
    <mergeCell ref="O2:P2"/>
    <mergeCell ref="R2:S2"/>
    <mergeCell ref="C3:D3"/>
    <mergeCell ref="E3:F3"/>
    <mergeCell ref="B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BE08-2A71-4ED3-AEF4-F8431AE1949D}">
  <sheetPr>
    <tabColor rgb="FF00B050"/>
  </sheetPr>
  <dimension ref="B1:S35"/>
  <sheetViews>
    <sheetView zoomScale="85" zoomScaleNormal="85" workbookViewId="0">
      <selection activeCell="B24" sqref="B19:F24"/>
    </sheetView>
  </sheetViews>
  <sheetFormatPr defaultRowHeight="15" x14ac:dyDescent="0.3"/>
  <cols>
    <col min="1" max="1" width="9.140625" style="1"/>
    <col min="2" max="2" width="23.85546875" style="1" customWidth="1"/>
    <col min="3" max="6" width="9.140625" style="1"/>
    <col min="7" max="7" width="51.7109375" style="1" bestFit="1" customWidth="1"/>
    <col min="8" max="12" width="9.140625" style="1"/>
    <col min="13" max="13" width="31.85546875" style="1" bestFit="1" customWidth="1"/>
    <col min="14" max="14" width="2.42578125" style="1" customWidth="1"/>
    <col min="15" max="16" width="9.140625" style="1"/>
    <col min="17" max="17" width="3.42578125" style="1" customWidth="1"/>
    <col min="18" max="16384" width="9.140625" style="1"/>
  </cols>
  <sheetData>
    <row r="1" spans="2:19" ht="15.75" thickBot="1" x14ac:dyDescent="0.35"/>
    <row r="2" spans="2:19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46">
        <v>2019</v>
      </c>
      <c r="P2" s="47"/>
      <c r="R2" s="46">
        <v>2018</v>
      </c>
      <c r="S2" s="47"/>
    </row>
    <row r="3" spans="2:19" ht="15.75" thickBot="1" x14ac:dyDescent="0.35">
      <c r="B3" s="9" t="s">
        <v>15</v>
      </c>
      <c r="C3" s="48">
        <v>2019</v>
      </c>
      <c r="D3" s="49"/>
      <c r="E3" s="48">
        <v>2018</v>
      </c>
      <c r="F3" s="49"/>
      <c r="G3" s="9" t="s">
        <v>16</v>
      </c>
      <c r="H3" s="48">
        <v>2019</v>
      </c>
      <c r="I3" s="49"/>
      <c r="J3" s="48">
        <v>2018</v>
      </c>
      <c r="K3" s="49"/>
      <c r="M3" s="21" t="s">
        <v>18</v>
      </c>
      <c r="N3" s="12"/>
      <c r="O3" s="18">
        <f>SUM(P4:P15)</f>
        <v>19556.920000000002</v>
      </c>
      <c r="P3" s="3"/>
      <c r="R3" s="18">
        <f>SUM(S4:S15)</f>
        <v>14866.97</v>
      </c>
      <c r="S3" s="5"/>
    </row>
    <row r="4" spans="2:19" x14ac:dyDescent="0.3">
      <c r="B4" s="4" t="s">
        <v>1</v>
      </c>
      <c r="C4" s="18">
        <f>D5</f>
        <v>0</v>
      </c>
      <c r="D4" s="3"/>
      <c r="E4" s="18">
        <f>F5</f>
        <v>0</v>
      </c>
      <c r="F4" s="3"/>
      <c r="G4" s="4" t="s">
        <v>2</v>
      </c>
      <c r="H4" s="18">
        <f>SUM(I5:I10)</f>
        <v>5181.2899999999972</v>
      </c>
      <c r="I4" s="3"/>
      <c r="J4" s="18">
        <f>SUM(K5:K10)</f>
        <v>2539.8199999999979</v>
      </c>
      <c r="K4" s="3"/>
      <c r="M4" s="22" t="s">
        <v>56</v>
      </c>
      <c r="N4" s="11"/>
      <c r="O4" s="20"/>
      <c r="P4" s="32">
        <v>398.9</v>
      </c>
      <c r="R4" s="20"/>
      <c r="S4" s="32">
        <v>466.73999999999955</v>
      </c>
    </row>
    <row r="5" spans="2:19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17110.419999999998</v>
      </c>
      <c r="J5" s="2"/>
      <c r="K5" s="5">
        <v>10974.61</v>
      </c>
      <c r="M5" s="22" t="s">
        <v>61</v>
      </c>
      <c r="O5" s="20"/>
      <c r="P5" s="5">
        <v>0</v>
      </c>
      <c r="R5" s="20"/>
      <c r="S5" s="32">
        <f>122.5+42.5</f>
        <v>165</v>
      </c>
    </row>
    <row r="6" spans="2:19" x14ac:dyDescent="0.3">
      <c r="B6" s="2"/>
      <c r="C6" s="2"/>
      <c r="D6" s="5"/>
      <c r="E6" s="2"/>
      <c r="F6" s="5"/>
      <c r="G6" s="6" t="s">
        <v>7</v>
      </c>
      <c r="H6" s="2"/>
      <c r="I6" s="5">
        <v>8843.0300000000007</v>
      </c>
      <c r="J6" s="2"/>
      <c r="K6" s="5">
        <v>6135.8099999999986</v>
      </c>
      <c r="M6" s="22" t="s">
        <v>43</v>
      </c>
      <c r="O6" s="20"/>
      <c r="P6" s="5">
        <v>0</v>
      </c>
      <c r="R6" s="20"/>
      <c r="S6" s="32">
        <v>106.01</v>
      </c>
    </row>
    <row r="7" spans="2:19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44</v>
      </c>
      <c r="O7" s="20"/>
      <c r="P7" s="5">
        <v>0</v>
      </c>
      <c r="R7" s="20"/>
      <c r="S7" s="32">
        <v>439</v>
      </c>
    </row>
    <row r="8" spans="2:19" x14ac:dyDescent="0.3">
      <c r="B8" s="4" t="s">
        <v>32</v>
      </c>
      <c r="C8" s="19">
        <f>D9+D10</f>
        <v>6380</v>
      </c>
      <c r="D8" s="5"/>
      <c r="E8" s="19">
        <f>F9+F10</f>
        <v>5235</v>
      </c>
      <c r="F8" s="5"/>
      <c r="G8" s="6" t="s">
        <v>3</v>
      </c>
      <c r="H8" s="2"/>
      <c r="I8" s="5"/>
      <c r="J8" s="2"/>
      <c r="K8" s="5"/>
      <c r="M8" s="22" t="s">
        <v>45</v>
      </c>
      <c r="O8" s="20"/>
      <c r="P8" s="5">
        <v>0</v>
      </c>
      <c r="R8" s="20"/>
      <c r="S8" s="32">
        <v>870</v>
      </c>
    </row>
    <row r="9" spans="2:19" x14ac:dyDescent="0.3">
      <c r="B9" s="6" t="s">
        <v>30</v>
      </c>
      <c r="C9" s="2"/>
      <c r="D9" s="5">
        <v>750</v>
      </c>
      <c r="E9" s="2"/>
      <c r="F9" s="5">
        <v>0</v>
      </c>
      <c r="G9" s="6" t="s">
        <v>5</v>
      </c>
      <c r="H9" s="2"/>
      <c r="I9" s="5">
        <v>-3401.56</v>
      </c>
      <c r="J9" s="2"/>
      <c r="K9" s="5">
        <v>0</v>
      </c>
      <c r="M9" s="22" t="s">
        <v>46</v>
      </c>
      <c r="O9" s="20"/>
      <c r="P9" s="5">
        <v>0</v>
      </c>
      <c r="R9" s="20"/>
      <c r="S9" s="32">
        <v>1650.97</v>
      </c>
    </row>
    <row r="10" spans="2:19" x14ac:dyDescent="0.3">
      <c r="B10" s="6" t="s">
        <v>31</v>
      </c>
      <c r="C10" s="2"/>
      <c r="D10" s="5">
        <v>5630</v>
      </c>
      <c r="E10" s="2"/>
      <c r="F10" s="5">
        <v>5235</v>
      </c>
      <c r="G10" s="6" t="s">
        <v>6</v>
      </c>
      <c r="H10" s="2"/>
      <c r="I10" s="5">
        <v>-17370.599999999999</v>
      </c>
      <c r="J10" s="2"/>
      <c r="K10" s="5">
        <v>-14570.6</v>
      </c>
      <c r="M10" s="22" t="s">
        <v>57</v>
      </c>
      <c r="O10" s="20"/>
      <c r="P10" s="5">
        <v>1807.95</v>
      </c>
      <c r="R10" s="20"/>
      <c r="S10" s="32">
        <v>0</v>
      </c>
    </row>
    <row r="11" spans="2:19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22" t="s">
        <v>58</v>
      </c>
      <c r="O11" s="20"/>
      <c r="P11" s="5">
        <v>157.5</v>
      </c>
      <c r="R11" s="20"/>
      <c r="S11" s="32">
        <v>0</v>
      </c>
    </row>
    <row r="12" spans="2:19" x14ac:dyDescent="0.3">
      <c r="B12" s="2" t="s">
        <v>0</v>
      </c>
      <c r="C12" s="19">
        <f>SUM(D13:D14)</f>
        <v>2751.29</v>
      </c>
      <c r="D12" s="3"/>
      <c r="E12" s="19">
        <f>SUM(F13:F14)</f>
        <v>1754.82</v>
      </c>
      <c r="F12" s="3"/>
      <c r="G12" s="4" t="s">
        <v>8</v>
      </c>
      <c r="H12" s="19">
        <f t="shared" ref="H12" si="0">SUM(I13:I14)</f>
        <v>3950</v>
      </c>
      <c r="I12" s="3"/>
      <c r="J12" s="19">
        <f t="shared" ref="J12" si="1">SUM(K13:K14)</f>
        <v>4450</v>
      </c>
      <c r="K12" s="3"/>
      <c r="M12" s="22" t="s">
        <v>59</v>
      </c>
      <c r="O12" s="20"/>
      <c r="P12" s="5">
        <v>608</v>
      </c>
      <c r="R12" s="20"/>
      <c r="S12" s="32">
        <v>0</v>
      </c>
    </row>
    <row r="13" spans="2:19" x14ac:dyDescent="0.3">
      <c r="B13" s="6" t="s">
        <v>11</v>
      </c>
      <c r="C13" s="2"/>
      <c r="D13" s="5">
        <v>2751.29</v>
      </c>
      <c r="E13" s="2"/>
      <c r="F13" s="5">
        <v>1754.82</v>
      </c>
      <c r="G13" s="6" t="s">
        <v>9</v>
      </c>
      <c r="H13" s="2"/>
      <c r="I13" s="5">
        <v>0</v>
      </c>
      <c r="J13" s="2"/>
      <c r="K13" s="5">
        <v>300</v>
      </c>
      <c r="M13" s="22" t="s">
        <v>19</v>
      </c>
      <c r="N13" s="11"/>
      <c r="O13" s="20"/>
      <c r="P13" s="32">
        <v>4537.5</v>
      </c>
      <c r="R13" s="20"/>
      <c r="S13" s="32">
        <v>4819</v>
      </c>
    </row>
    <row r="14" spans="2:19" x14ac:dyDescent="0.3">
      <c r="B14" s="2"/>
      <c r="C14" s="2"/>
      <c r="D14" s="5"/>
      <c r="E14" s="2"/>
      <c r="F14" s="5"/>
      <c r="G14" s="6" t="s">
        <v>42</v>
      </c>
      <c r="H14" s="2"/>
      <c r="I14" s="5">
        <v>3950</v>
      </c>
      <c r="J14" s="2"/>
      <c r="K14" s="5">
        <v>4150</v>
      </c>
      <c r="M14" s="22" t="s">
        <v>33</v>
      </c>
      <c r="N14" s="11"/>
      <c r="O14" s="20"/>
      <c r="P14" s="32">
        <v>8645.51</v>
      </c>
      <c r="R14" s="20"/>
      <c r="S14" s="32">
        <v>6350.25</v>
      </c>
    </row>
    <row r="15" spans="2:19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2" t="s">
        <v>20</v>
      </c>
      <c r="N15" s="11"/>
      <c r="O15" s="20"/>
      <c r="P15" s="32">
        <v>3401.56</v>
      </c>
      <c r="R15" s="20"/>
      <c r="S15" s="32">
        <v>0</v>
      </c>
    </row>
    <row r="16" spans="2:19" ht="18" thickBot="1" x14ac:dyDescent="0.5">
      <c r="B16" s="9" t="s">
        <v>13</v>
      </c>
      <c r="C16" s="50">
        <f>C4+C8+C12</f>
        <v>9131.2900000000009</v>
      </c>
      <c r="D16" s="51"/>
      <c r="E16" s="50">
        <f>E4+E8+E12</f>
        <v>6989.82</v>
      </c>
      <c r="F16" s="51"/>
      <c r="G16" s="9" t="s">
        <v>14</v>
      </c>
      <c r="H16" s="50">
        <f t="shared" ref="H16" si="2">SUM(H4,I13:I14)</f>
        <v>9131.2899999999972</v>
      </c>
      <c r="I16" s="51"/>
      <c r="J16" s="50">
        <f t="shared" ref="J16" si="3">SUM(J4,K13:K14)</f>
        <v>6989.8199999999979</v>
      </c>
      <c r="K16" s="51"/>
      <c r="M16" s="10"/>
      <c r="O16" s="20"/>
      <c r="P16" s="5"/>
      <c r="R16" s="20"/>
      <c r="S16" s="5"/>
    </row>
    <row r="17" spans="2:19" x14ac:dyDescent="0.3">
      <c r="M17" s="21" t="s">
        <v>25</v>
      </c>
      <c r="N17" s="12"/>
      <c r="O17" s="18">
        <f>SUM(P18:P24)</f>
        <v>-7245.7000000000007</v>
      </c>
      <c r="P17" s="5"/>
      <c r="R17" s="18">
        <f>SUM(S18:S24)</f>
        <v>-5375.52</v>
      </c>
      <c r="S17" s="5"/>
    </row>
    <row r="18" spans="2:19" ht="17.25" x14ac:dyDescent="0.45">
      <c r="B18" s="26" t="s">
        <v>34</v>
      </c>
      <c r="D18" s="14"/>
      <c r="H18" s="17"/>
      <c r="I18" s="17"/>
      <c r="J18" s="17"/>
      <c r="K18" s="17"/>
      <c r="M18" s="22" t="s">
        <v>62</v>
      </c>
      <c r="N18" s="11"/>
      <c r="O18" s="20"/>
      <c r="P18" s="5">
        <v>0</v>
      </c>
      <c r="R18" s="20"/>
      <c r="S18" s="5">
        <v>-10.8</v>
      </c>
    </row>
    <row r="19" spans="2:19" x14ac:dyDescent="0.3">
      <c r="B19" s="1" t="s">
        <v>51</v>
      </c>
      <c r="D19" s="14"/>
      <c r="F19" s="14">
        <v>6201.5599999999995</v>
      </c>
      <c r="G19" s="44"/>
      <c r="M19" s="22" t="s">
        <v>63</v>
      </c>
      <c r="N19" s="11"/>
      <c r="O19" s="20"/>
      <c r="P19" s="5">
        <v>0</v>
      </c>
      <c r="R19" s="20"/>
      <c r="S19" s="5">
        <v>-300</v>
      </c>
    </row>
    <row r="20" spans="2:19" x14ac:dyDescent="0.3">
      <c r="B20" s="1" t="s">
        <v>52</v>
      </c>
      <c r="D20" s="14"/>
      <c r="F20" s="14">
        <v>6770.6</v>
      </c>
      <c r="G20" s="31"/>
      <c r="M20" s="22" t="s">
        <v>47</v>
      </c>
      <c r="N20" s="11"/>
      <c r="O20" s="20"/>
      <c r="P20" s="5">
        <v>0</v>
      </c>
      <c r="R20" s="20"/>
      <c r="S20" s="5">
        <v>-121</v>
      </c>
    </row>
    <row r="21" spans="2:19" x14ac:dyDescent="0.3">
      <c r="B21" s="1" t="s">
        <v>53</v>
      </c>
      <c r="D21" s="14"/>
      <c r="F21" s="14">
        <v>7800</v>
      </c>
      <c r="M21" s="22" t="s">
        <v>55</v>
      </c>
      <c r="N21" s="11"/>
      <c r="O21" s="20"/>
      <c r="P21" s="5">
        <v>0</v>
      </c>
      <c r="R21" s="20"/>
      <c r="S21" s="5">
        <f>(78+59.25+6.72)*-1</f>
        <v>-143.97</v>
      </c>
    </row>
    <row r="22" spans="2:19" x14ac:dyDescent="0.3">
      <c r="D22" s="14"/>
      <c r="M22" s="22" t="s">
        <v>64</v>
      </c>
      <c r="N22" s="11"/>
      <c r="O22" s="20"/>
      <c r="P22" s="5">
        <v>-509.3</v>
      </c>
      <c r="R22" s="20"/>
      <c r="S22" s="5">
        <v>0</v>
      </c>
    </row>
    <row r="23" spans="2:19" ht="17.25" x14ac:dyDescent="0.45">
      <c r="B23" s="54" t="s">
        <v>70</v>
      </c>
      <c r="C23" s="54"/>
      <c r="D23" s="54"/>
      <c r="E23" s="54"/>
      <c r="F23" s="45">
        <f>SUM(F19:F22)</f>
        <v>20772.16</v>
      </c>
      <c r="G23" s="30"/>
      <c r="M23" s="22" t="s">
        <v>65</v>
      </c>
      <c r="N23" s="11"/>
      <c r="O23" s="20"/>
      <c r="P23" s="5">
        <v>-38.049999999999997</v>
      </c>
      <c r="R23" s="20"/>
      <c r="S23" s="5">
        <v>0</v>
      </c>
    </row>
    <row r="24" spans="2:19" x14ac:dyDescent="0.3">
      <c r="M24" s="22" t="s">
        <v>54</v>
      </c>
      <c r="N24" s="11"/>
      <c r="O24" s="20"/>
      <c r="P24" s="5">
        <v>-6698.35</v>
      </c>
      <c r="R24" s="20"/>
      <c r="S24" s="5">
        <v>-4799.75</v>
      </c>
    </row>
    <row r="25" spans="2:19" x14ac:dyDescent="0.3">
      <c r="M25" s="22"/>
      <c r="N25" s="11"/>
      <c r="O25" s="20"/>
      <c r="P25" s="5"/>
      <c r="R25" s="20"/>
      <c r="S25" s="5"/>
    </row>
    <row r="26" spans="2:19" x14ac:dyDescent="0.3">
      <c r="M26" s="23" t="s">
        <v>27</v>
      </c>
      <c r="N26" s="13"/>
      <c r="O26" s="18">
        <f>O3+O17</f>
        <v>12311.220000000001</v>
      </c>
      <c r="P26" s="5"/>
      <c r="R26" s="18">
        <f>R3+R17</f>
        <v>9491.4499999999989</v>
      </c>
      <c r="S26" s="5"/>
    </row>
    <row r="27" spans="2:19" x14ac:dyDescent="0.3">
      <c r="M27" s="22"/>
      <c r="N27" s="11"/>
      <c r="O27" s="20"/>
      <c r="P27" s="5"/>
      <c r="R27" s="20"/>
      <c r="S27" s="5"/>
    </row>
    <row r="28" spans="2:19" x14ac:dyDescent="0.3">
      <c r="M28" s="21" t="s">
        <v>21</v>
      </c>
      <c r="N28" s="12"/>
      <c r="O28" s="18">
        <f>SUM(P29:P33)</f>
        <v>-3468.1900000000005</v>
      </c>
      <c r="P28" s="5"/>
      <c r="R28" s="18">
        <f>SUM(S29:S33)</f>
        <v>-3355.6400000000003</v>
      </c>
      <c r="S28" s="5"/>
    </row>
    <row r="29" spans="2:19" x14ac:dyDescent="0.3">
      <c r="M29" s="22" t="s">
        <v>22</v>
      </c>
      <c r="N29" s="11"/>
      <c r="O29" s="20"/>
      <c r="P29" s="5">
        <v>-859.48</v>
      </c>
      <c r="R29" s="20"/>
      <c r="S29" s="5">
        <v>-317.44</v>
      </c>
    </row>
    <row r="30" spans="2:19" x14ac:dyDescent="0.3">
      <c r="M30" s="22" t="s">
        <v>23</v>
      </c>
      <c r="N30" s="11"/>
      <c r="O30" s="20"/>
      <c r="P30" s="5">
        <v>-1107.49</v>
      </c>
      <c r="R30" s="20"/>
      <c r="S30" s="5">
        <v>-1904.74</v>
      </c>
    </row>
    <row r="31" spans="2:19" x14ac:dyDescent="0.3">
      <c r="M31" s="22" t="s">
        <v>29</v>
      </c>
      <c r="N31" s="11"/>
      <c r="O31" s="20"/>
      <c r="P31" s="5">
        <v>-50</v>
      </c>
      <c r="R31" s="20"/>
      <c r="S31" s="5">
        <f>-108.9+50</f>
        <v>-58.900000000000006</v>
      </c>
    </row>
    <row r="32" spans="2:19" x14ac:dyDescent="0.3">
      <c r="M32" s="22" t="s">
        <v>24</v>
      </c>
      <c r="N32" s="11"/>
      <c r="O32" s="20"/>
      <c r="P32" s="5">
        <v>-1279.17</v>
      </c>
      <c r="R32" s="20"/>
      <c r="S32" s="5">
        <f>-872.36-65.11</f>
        <v>-937.47</v>
      </c>
    </row>
    <row r="33" spans="13:19" x14ac:dyDescent="0.3">
      <c r="M33" s="22" t="s">
        <v>26</v>
      </c>
      <c r="N33" s="11"/>
      <c r="O33" s="20"/>
      <c r="P33" s="5">
        <v>-172.05</v>
      </c>
      <c r="R33" s="20"/>
      <c r="S33" s="5">
        <v>-137.09</v>
      </c>
    </row>
    <row r="34" spans="13:19" x14ac:dyDescent="0.3">
      <c r="M34" s="10"/>
      <c r="O34" s="20"/>
      <c r="P34" s="3"/>
      <c r="R34" s="20"/>
      <c r="S34" s="5"/>
    </row>
    <row r="35" spans="13:19" ht="18" thickBot="1" x14ac:dyDescent="0.5">
      <c r="M35" s="24" t="s">
        <v>28</v>
      </c>
      <c r="N35" s="13"/>
      <c r="O35" s="34">
        <f>O26+O28</f>
        <v>8843.0300000000007</v>
      </c>
      <c r="P35" s="38"/>
      <c r="Q35" s="37"/>
      <c r="R35" s="34">
        <f>R26+R28</f>
        <v>6135.8099999999986</v>
      </c>
      <c r="S35" s="7"/>
    </row>
  </sheetData>
  <mergeCells count="12">
    <mergeCell ref="O2:P2"/>
    <mergeCell ref="R2:S2"/>
    <mergeCell ref="B23:E23"/>
    <mergeCell ref="H16:I16"/>
    <mergeCell ref="J16:K16"/>
    <mergeCell ref="C16:D16"/>
    <mergeCell ref="E16:F16"/>
    <mergeCell ref="C3:D3"/>
    <mergeCell ref="B2:K2"/>
    <mergeCell ref="H3:I3"/>
    <mergeCell ref="J3:K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9001-0C8D-4439-8C0A-5E3BAA9D7192}">
  <sheetPr>
    <tabColor rgb="FF00B050"/>
  </sheetPr>
  <dimension ref="B1:P30"/>
  <sheetViews>
    <sheetView zoomScaleNormal="100" workbookViewId="0">
      <selection activeCell="F22" sqref="F22"/>
    </sheetView>
  </sheetViews>
  <sheetFormatPr defaultRowHeight="15" x14ac:dyDescent="0.3"/>
  <cols>
    <col min="1" max="1" width="9.140625" style="1"/>
    <col min="2" max="2" width="24.42578125" style="1" customWidth="1"/>
    <col min="3" max="6" width="9.140625" style="1"/>
    <col min="7" max="7" width="51.7109375" style="1" bestFit="1" customWidth="1"/>
    <col min="8" max="8" width="7.42578125" style="1" bestFit="1" customWidth="1"/>
    <col min="9" max="9" width="8.5703125" style="1" bestFit="1" customWidth="1"/>
    <col min="10" max="10" width="7.42578125" style="1" bestFit="1" customWidth="1"/>
    <col min="11" max="11" width="7.85546875" style="1" bestFit="1" customWidth="1"/>
    <col min="12" max="12" width="9.140625" style="1"/>
    <col min="13" max="13" width="31.85546875" style="1" bestFit="1" customWidth="1"/>
    <col min="14" max="16384" width="9.140625" style="1"/>
  </cols>
  <sheetData>
    <row r="1" spans="2:16" ht="15.75" thickBot="1" x14ac:dyDescent="0.35"/>
    <row r="2" spans="2:16" ht="15.75" thickBot="1" x14ac:dyDescent="0.35">
      <c r="B2" s="61" t="s">
        <v>12</v>
      </c>
      <c r="C2" s="62"/>
      <c r="D2" s="62"/>
      <c r="E2" s="62"/>
      <c r="F2" s="62"/>
      <c r="G2" s="62"/>
      <c r="H2" s="62"/>
      <c r="I2" s="62"/>
      <c r="J2" s="62"/>
      <c r="K2" s="63"/>
      <c r="M2" s="25" t="s">
        <v>17</v>
      </c>
      <c r="O2" s="46">
        <v>2018</v>
      </c>
      <c r="P2" s="47"/>
    </row>
    <row r="3" spans="2:16" ht="15.75" thickBot="1" x14ac:dyDescent="0.35">
      <c r="B3" s="9" t="s">
        <v>15</v>
      </c>
      <c r="C3" s="48">
        <v>2018</v>
      </c>
      <c r="D3" s="49"/>
      <c r="E3" s="48">
        <v>2017</v>
      </c>
      <c r="F3" s="49"/>
      <c r="G3" s="9" t="s">
        <v>16</v>
      </c>
      <c r="H3" s="48">
        <v>2018</v>
      </c>
      <c r="I3" s="49"/>
      <c r="J3" s="52">
        <v>2017</v>
      </c>
      <c r="K3" s="53"/>
      <c r="M3" s="21" t="s">
        <v>18</v>
      </c>
      <c r="N3" s="12"/>
      <c r="O3" s="18">
        <f>SUM(P4:P12)</f>
        <v>14866.97</v>
      </c>
      <c r="P3" s="5"/>
    </row>
    <row r="4" spans="2:16" x14ac:dyDescent="0.3">
      <c r="B4" s="4" t="s">
        <v>1</v>
      </c>
      <c r="C4" s="18">
        <f>D5</f>
        <v>0</v>
      </c>
      <c r="D4" s="3"/>
      <c r="E4" s="18">
        <f>F5</f>
        <v>0</v>
      </c>
      <c r="F4" s="3"/>
      <c r="G4" s="4" t="s">
        <v>2</v>
      </c>
      <c r="H4" s="18">
        <f>SUM(I5:I10)</f>
        <v>2539.8199999999979</v>
      </c>
      <c r="I4" s="3"/>
      <c r="J4" s="18">
        <f>SUM(K5:K10)</f>
        <v>3174.6100000000006</v>
      </c>
      <c r="K4" s="3"/>
      <c r="M4" s="22" t="s">
        <v>56</v>
      </c>
      <c r="N4" s="11"/>
      <c r="O4" s="20"/>
      <c r="P4" s="32">
        <v>466.73999999999955</v>
      </c>
    </row>
    <row r="5" spans="2:16" x14ac:dyDescent="0.3">
      <c r="B5" s="6" t="s">
        <v>10</v>
      </c>
      <c r="C5" s="2"/>
      <c r="D5" s="5">
        <v>0</v>
      </c>
      <c r="E5" s="2"/>
      <c r="F5" s="5">
        <v>0</v>
      </c>
      <c r="G5" s="6" t="s">
        <v>4</v>
      </c>
      <c r="H5" s="2"/>
      <c r="I5" s="5">
        <v>10974.61</v>
      </c>
      <c r="J5" s="2"/>
      <c r="K5" s="5">
        <v>10974.61</v>
      </c>
      <c r="M5" s="22" t="s">
        <v>61</v>
      </c>
      <c r="O5" s="20"/>
      <c r="P5" s="32">
        <f>122.5+42.5</f>
        <v>165</v>
      </c>
    </row>
    <row r="6" spans="2:16" x14ac:dyDescent="0.3">
      <c r="B6" s="2"/>
      <c r="C6" s="2"/>
      <c r="D6" s="5"/>
      <c r="E6" s="2"/>
      <c r="F6" s="5"/>
      <c r="G6" s="6" t="s">
        <v>7</v>
      </c>
      <c r="H6" s="2"/>
      <c r="I6" s="5">
        <v>6135.8099999999986</v>
      </c>
      <c r="J6" s="2"/>
      <c r="K6" s="5">
        <v>0</v>
      </c>
      <c r="M6" s="22" t="s">
        <v>43</v>
      </c>
      <c r="O6" s="20"/>
      <c r="P6" s="32">
        <v>106.01</v>
      </c>
    </row>
    <row r="7" spans="2:16" x14ac:dyDescent="0.3">
      <c r="B7" s="2"/>
      <c r="C7" s="2"/>
      <c r="D7" s="5"/>
      <c r="E7" s="2"/>
      <c r="F7" s="5"/>
      <c r="G7" s="6"/>
      <c r="H7" s="2"/>
      <c r="I7" s="5"/>
      <c r="J7" s="2"/>
      <c r="K7" s="5"/>
      <c r="M7" s="22" t="s">
        <v>44</v>
      </c>
      <c r="O7" s="20"/>
      <c r="P7" s="32">
        <v>439</v>
      </c>
    </row>
    <row r="8" spans="2:16" x14ac:dyDescent="0.3">
      <c r="B8" s="4" t="s">
        <v>32</v>
      </c>
      <c r="C8" s="19">
        <f>D9+D10</f>
        <v>5235</v>
      </c>
      <c r="D8" s="5"/>
      <c r="E8" s="19">
        <f>F9+F10</f>
        <v>3980</v>
      </c>
      <c r="F8" s="5"/>
      <c r="G8" s="6" t="s">
        <v>3</v>
      </c>
      <c r="H8" s="2"/>
      <c r="I8" s="5"/>
      <c r="J8" s="2"/>
      <c r="K8" s="5"/>
      <c r="M8" s="22" t="s">
        <v>45</v>
      </c>
      <c r="O8" s="20"/>
      <c r="P8" s="32">
        <v>870</v>
      </c>
    </row>
    <row r="9" spans="2:16" x14ac:dyDescent="0.3">
      <c r="B9" s="6" t="s">
        <v>30</v>
      </c>
      <c r="C9" s="2"/>
      <c r="D9" s="5">
        <v>0</v>
      </c>
      <c r="E9" s="2"/>
      <c r="F9" s="5">
        <v>0</v>
      </c>
      <c r="G9" s="6" t="s">
        <v>5</v>
      </c>
      <c r="H9" s="2"/>
      <c r="I9" s="5">
        <v>0</v>
      </c>
      <c r="J9" s="2"/>
      <c r="K9" s="5">
        <v>0</v>
      </c>
      <c r="M9" s="22" t="s">
        <v>46</v>
      </c>
      <c r="O9" s="20"/>
      <c r="P9" s="32">
        <v>1650.97</v>
      </c>
    </row>
    <row r="10" spans="2:16" x14ac:dyDescent="0.3">
      <c r="B10" s="6" t="s">
        <v>31</v>
      </c>
      <c r="C10" s="2"/>
      <c r="D10" s="5">
        <v>5235</v>
      </c>
      <c r="E10" s="2"/>
      <c r="F10" s="5">
        <f>635+3345</f>
        <v>3980</v>
      </c>
      <c r="G10" s="6" t="s">
        <v>6</v>
      </c>
      <c r="H10" s="2"/>
      <c r="I10" s="5">
        <v>-14570.6</v>
      </c>
      <c r="J10" s="2"/>
      <c r="K10" s="5">
        <v>-7800</v>
      </c>
      <c r="M10" s="22" t="s">
        <v>19</v>
      </c>
      <c r="N10" s="11"/>
      <c r="O10" s="20"/>
      <c r="P10" s="32">
        <v>4819</v>
      </c>
    </row>
    <row r="11" spans="2:16" x14ac:dyDescent="0.3">
      <c r="B11" s="2"/>
      <c r="C11" s="2"/>
      <c r="D11" s="5"/>
      <c r="E11" s="2"/>
      <c r="F11" s="5"/>
      <c r="G11" s="2"/>
      <c r="H11" s="2"/>
      <c r="I11" s="5"/>
      <c r="J11" s="2"/>
      <c r="K11" s="5"/>
      <c r="M11" s="22" t="s">
        <v>33</v>
      </c>
      <c r="N11" s="11"/>
      <c r="O11" s="20"/>
      <c r="P11" s="32">
        <v>6350.25</v>
      </c>
    </row>
    <row r="12" spans="2:16" x14ac:dyDescent="0.3">
      <c r="B12" s="2" t="s">
        <v>0</v>
      </c>
      <c r="C12" s="19">
        <f>SUM(D13:D14)</f>
        <v>1754.82</v>
      </c>
      <c r="D12" s="3"/>
      <c r="E12" s="19">
        <f>SUM(F13:F14)</f>
        <v>3688.31</v>
      </c>
      <c r="F12" s="3"/>
      <c r="G12" s="4" t="s">
        <v>8</v>
      </c>
      <c r="H12" s="19">
        <f t="shared" ref="H12:J12" si="0">SUM(I13:I14)</f>
        <v>4450</v>
      </c>
      <c r="I12" s="3"/>
      <c r="J12" s="19">
        <f t="shared" si="0"/>
        <v>4493.7</v>
      </c>
      <c r="K12" s="3"/>
      <c r="M12" s="22" t="s">
        <v>20</v>
      </c>
      <c r="N12" s="11"/>
      <c r="O12" s="20"/>
      <c r="P12" s="32"/>
    </row>
    <row r="13" spans="2:16" x14ac:dyDescent="0.3">
      <c r="B13" s="6" t="s">
        <v>11</v>
      </c>
      <c r="C13" s="2"/>
      <c r="D13" s="5">
        <v>1754.82</v>
      </c>
      <c r="E13" s="2"/>
      <c r="F13" s="5">
        <f>3.95+3415.57+268.79</f>
        <v>3688.31</v>
      </c>
      <c r="G13" s="6" t="s">
        <v>9</v>
      </c>
      <c r="H13" s="2"/>
      <c r="I13" s="5">
        <v>300</v>
      </c>
      <c r="J13" s="2"/>
      <c r="K13" s="5">
        <v>43.7</v>
      </c>
      <c r="M13" s="10"/>
      <c r="O13" s="20"/>
      <c r="P13" s="5"/>
    </row>
    <row r="14" spans="2:16" x14ac:dyDescent="0.3">
      <c r="B14" s="2"/>
      <c r="C14" s="2"/>
      <c r="D14" s="5"/>
      <c r="E14" s="2"/>
      <c r="F14" s="5"/>
      <c r="G14" s="6" t="s">
        <v>42</v>
      </c>
      <c r="H14" s="2"/>
      <c r="I14" s="5">
        <v>4150</v>
      </c>
      <c r="J14" s="2"/>
      <c r="K14" s="5">
        <v>4450</v>
      </c>
      <c r="M14" s="21" t="s">
        <v>25</v>
      </c>
      <c r="N14" s="12"/>
      <c r="O14" s="18">
        <f>SUM(P15:P19)</f>
        <v>-5375.52</v>
      </c>
      <c r="P14" s="5"/>
    </row>
    <row r="15" spans="2:16" x14ac:dyDescent="0.3">
      <c r="B15" s="2"/>
      <c r="C15" s="2"/>
      <c r="D15" s="5"/>
      <c r="E15" s="2"/>
      <c r="F15" s="5"/>
      <c r="G15" s="6"/>
      <c r="H15" s="2"/>
      <c r="I15" s="5"/>
      <c r="J15" s="2"/>
      <c r="K15" s="5"/>
      <c r="M15" s="22" t="s">
        <v>62</v>
      </c>
      <c r="N15" s="11"/>
      <c r="O15" s="20"/>
      <c r="P15" s="5">
        <v>-10.8</v>
      </c>
    </row>
    <row r="16" spans="2:16" ht="18" thickBot="1" x14ac:dyDescent="0.5">
      <c r="B16" s="9" t="s">
        <v>13</v>
      </c>
      <c r="C16" s="50">
        <f>C4+C8+C12</f>
        <v>6989.82</v>
      </c>
      <c r="D16" s="51"/>
      <c r="E16" s="50">
        <f>E4+E8+E12</f>
        <v>7668.3099999999995</v>
      </c>
      <c r="F16" s="51"/>
      <c r="G16" s="9" t="s">
        <v>14</v>
      </c>
      <c r="H16" s="50">
        <f t="shared" ref="H16:J16" si="1">SUM(H4,I13:I14)</f>
        <v>6989.8199999999979</v>
      </c>
      <c r="I16" s="51"/>
      <c r="J16" s="50">
        <f t="shared" si="1"/>
        <v>7668.31</v>
      </c>
      <c r="K16" s="51"/>
      <c r="M16" s="22" t="s">
        <v>63</v>
      </c>
      <c r="N16" s="11"/>
      <c r="O16" s="20"/>
      <c r="P16" s="5">
        <v>-300</v>
      </c>
    </row>
    <row r="17" spans="2:16" x14ac:dyDescent="0.3">
      <c r="M17" s="22" t="s">
        <v>47</v>
      </c>
      <c r="N17" s="11"/>
      <c r="O17" s="20"/>
      <c r="P17" s="5">
        <v>-121</v>
      </c>
    </row>
    <row r="18" spans="2:16" ht="17.25" x14ac:dyDescent="0.45">
      <c r="B18" s="26" t="s">
        <v>34</v>
      </c>
      <c r="D18" s="14"/>
      <c r="H18" s="17"/>
      <c r="I18" s="17"/>
      <c r="J18" s="17"/>
      <c r="K18" s="17"/>
      <c r="M18" s="22" t="s">
        <v>55</v>
      </c>
      <c r="N18" s="11"/>
      <c r="O18" s="20"/>
      <c r="P18" s="5">
        <f>(78+59.25+6.72)*-1</f>
        <v>-143.97</v>
      </c>
    </row>
    <row r="19" spans="2:16" x14ac:dyDescent="0.3">
      <c r="B19" s="1" t="s">
        <v>52</v>
      </c>
      <c r="D19" s="14"/>
      <c r="F19" s="14">
        <v>6770.6</v>
      </c>
      <c r="G19" s="44"/>
      <c r="M19" s="22" t="s">
        <v>54</v>
      </c>
      <c r="N19" s="11"/>
      <c r="O19" s="20"/>
      <c r="P19" s="5">
        <v>-4799.75</v>
      </c>
    </row>
    <row r="20" spans="2:16" x14ac:dyDescent="0.3">
      <c r="B20" s="1" t="s">
        <v>53</v>
      </c>
      <c r="D20" s="14"/>
      <c r="F20" s="14">
        <v>7800</v>
      </c>
      <c r="G20" s="31"/>
      <c r="M20" s="22"/>
      <c r="N20" s="11"/>
      <c r="O20" s="20"/>
      <c r="P20" s="5"/>
    </row>
    <row r="21" spans="2:16" x14ac:dyDescent="0.3">
      <c r="D21" s="14"/>
      <c r="M21" s="23" t="s">
        <v>27</v>
      </c>
      <c r="N21" s="13"/>
      <c r="O21" s="18">
        <f>O3+O14</f>
        <v>9491.4499999999989</v>
      </c>
      <c r="P21" s="5"/>
    </row>
    <row r="22" spans="2:16" ht="17.25" x14ac:dyDescent="0.45">
      <c r="B22" s="54" t="s">
        <v>70</v>
      </c>
      <c r="C22" s="54"/>
      <c r="D22" s="54"/>
      <c r="E22" s="54"/>
      <c r="F22" s="45">
        <f>SUM(F19:F21)</f>
        <v>14570.6</v>
      </c>
      <c r="M22" s="22"/>
      <c r="N22" s="11"/>
      <c r="O22" s="20"/>
      <c r="P22" s="5"/>
    </row>
    <row r="23" spans="2:16" x14ac:dyDescent="0.3">
      <c r="G23" s="30"/>
      <c r="M23" s="21" t="s">
        <v>21</v>
      </c>
      <c r="N23" s="12"/>
      <c r="O23" s="18">
        <f>SUM(P24:P28)</f>
        <v>-3355.6400000000003</v>
      </c>
      <c r="P23" s="5"/>
    </row>
    <row r="24" spans="2:16" x14ac:dyDescent="0.3">
      <c r="M24" s="22" t="s">
        <v>22</v>
      </c>
      <c r="N24" s="11"/>
      <c r="O24" s="20"/>
      <c r="P24" s="5">
        <v>-317.44</v>
      </c>
    </row>
    <row r="25" spans="2:16" x14ac:dyDescent="0.3">
      <c r="M25" s="22" t="s">
        <v>23</v>
      </c>
      <c r="N25" s="11"/>
      <c r="O25" s="20"/>
      <c r="P25" s="5">
        <v>-1904.74</v>
      </c>
    </row>
    <row r="26" spans="2:16" x14ac:dyDescent="0.3">
      <c r="M26" s="22" t="s">
        <v>29</v>
      </c>
      <c r="N26" s="11"/>
      <c r="O26" s="20"/>
      <c r="P26" s="5">
        <f>-108.9+50</f>
        <v>-58.900000000000006</v>
      </c>
    </row>
    <row r="27" spans="2:16" x14ac:dyDescent="0.3">
      <c r="M27" s="22" t="s">
        <v>24</v>
      </c>
      <c r="N27" s="11"/>
      <c r="O27" s="20"/>
      <c r="P27" s="5">
        <f>-872.36-65.11</f>
        <v>-937.47</v>
      </c>
    </row>
    <row r="28" spans="2:16" x14ac:dyDescent="0.3">
      <c r="M28" s="22" t="s">
        <v>26</v>
      </c>
      <c r="N28" s="11"/>
      <c r="O28" s="20"/>
      <c r="P28" s="5">
        <v>-137.09</v>
      </c>
    </row>
    <row r="29" spans="2:16" x14ac:dyDescent="0.3">
      <c r="M29" s="10"/>
      <c r="O29" s="20"/>
      <c r="P29" s="5"/>
    </row>
    <row r="30" spans="2:16" ht="18" thickBot="1" x14ac:dyDescent="0.5">
      <c r="M30" s="24" t="s">
        <v>28</v>
      </c>
      <c r="N30" s="13"/>
      <c r="O30" s="34">
        <f>O21+O23</f>
        <v>6135.8099999999986</v>
      </c>
      <c r="P30" s="7"/>
    </row>
  </sheetData>
  <mergeCells count="11">
    <mergeCell ref="J16:K16"/>
    <mergeCell ref="B22:E22"/>
    <mergeCell ref="H16:I16"/>
    <mergeCell ref="C16:D16"/>
    <mergeCell ref="E16:F16"/>
    <mergeCell ref="H3:I3"/>
    <mergeCell ref="J3:K3"/>
    <mergeCell ref="C3:D3"/>
    <mergeCell ref="E3:F3"/>
    <mergeCell ref="O2:P2"/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2017-2025</vt:lpstr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>BDO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le Pair</dc:creator>
  <cp:lastModifiedBy>Nick le Pair</cp:lastModifiedBy>
  <dcterms:created xsi:type="dcterms:W3CDTF">2025-10-15T21:32:12Z</dcterms:created>
  <dcterms:modified xsi:type="dcterms:W3CDTF">2026-01-04T21:14:03Z</dcterms:modified>
</cp:coreProperties>
</file>